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Deal Structuring/"/>
    </mc:Choice>
  </mc:AlternateContent>
  <bookViews>
    <workbookView xWindow="4100" yWindow="1780" windowWidth="20480" windowHeight="18840" tabRatio="500"/>
  </bookViews>
  <sheets>
    <sheet name="Sheet1" sheetId="1" r:id="rId1"/>
  </sheets>
  <definedNames>
    <definedName name="_xlnm.Print_Area" localSheetId="0">Sheet1!$B$2:$K$33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F20" i="1"/>
  <c r="G15" i="1"/>
  <c r="H15" i="1"/>
  <c r="F14" i="1"/>
  <c r="F13" i="1"/>
  <c r="F12" i="1"/>
  <c r="E10" i="1"/>
  <c r="F10" i="1"/>
  <c r="G10" i="1"/>
  <c r="H10" i="1"/>
  <c r="E11" i="1"/>
  <c r="F11" i="1"/>
  <c r="G11" i="1"/>
  <c r="H11" i="1"/>
  <c r="G12" i="1"/>
  <c r="H12" i="1"/>
  <c r="G13" i="1"/>
  <c r="H13" i="1"/>
  <c r="G14" i="1"/>
  <c r="H14" i="1"/>
  <c r="J10" i="1"/>
  <c r="K10" i="1"/>
  <c r="J11" i="1"/>
  <c r="K11" i="1"/>
  <c r="J12" i="1"/>
  <c r="K12" i="1"/>
  <c r="J13" i="1"/>
  <c r="K13" i="1"/>
  <c r="J14" i="1"/>
  <c r="K14" i="1"/>
  <c r="J15" i="1"/>
  <c r="K15" i="1"/>
  <c r="J9" i="1"/>
  <c r="K9" i="1"/>
  <c r="F15" i="1"/>
  <c r="I13" i="1"/>
  <c r="I14" i="1"/>
  <c r="I15" i="1"/>
  <c r="I11" i="1"/>
  <c r="I12" i="1"/>
  <c r="I10" i="1"/>
  <c r="F24" i="1"/>
  <c r="F25" i="1"/>
  <c r="F27" i="1"/>
  <c r="F28" i="1"/>
  <c r="F21" i="1"/>
  <c r="F31" i="1"/>
  <c r="F32" i="1"/>
  <c r="F33" i="1"/>
</calcChain>
</file>

<file path=xl/sharedStrings.xml><?xml version="1.0" encoding="utf-8"?>
<sst xmlns="http://schemas.openxmlformats.org/spreadsheetml/2006/main" count="33" uniqueCount="33">
  <si>
    <t>Current</t>
  </si>
  <si>
    <t>Round 1</t>
  </si>
  <si>
    <t>Round 2</t>
  </si>
  <si>
    <t>Round 3</t>
  </si>
  <si>
    <t>Shares issued to VC (%)</t>
  </si>
  <si>
    <t>Round 4</t>
  </si>
  <si>
    <t>Round 5</t>
  </si>
  <si>
    <t>Round 6</t>
  </si>
  <si>
    <t>Pre-money Valuation ($)</t>
  </si>
  <si>
    <t>Investment ($)</t>
  </si>
  <si>
    <t>Post-money valuation ($)</t>
  </si>
  <si>
    <t>New shares to VC (#)</t>
  </si>
  <si>
    <t>Total shares (#)</t>
  </si>
  <si>
    <t>Issue price ($)</t>
  </si>
  <si>
    <t>Analysis:</t>
  </si>
  <si>
    <t>Total number of shares issued to VC</t>
  </si>
  <si>
    <t>Total Ownership Entrepreneur (%)</t>
  </si>
  <si>
    <t>Total Ownership VC (%)</t>
  </si>
  <si>
    <t>Total number of shares outstanding after last round</t>
  </si>
  <si>
    <t>Ultimate ownership entrepreneur (%)</t>
  </si>
  <si>
    <t>Ultimate ownership VC (%)</t>
  </si>
  <si>
    <t>Total capital invested</t>
  </si>
  <si>
    <t>Ultimate firm value (post money)</t>
  </si>
  <si>
    <t>Ultimate stock price</t>
  </si>
  <si>
    <t>Ultimate value to Entrepreneur</t>
  </si>
  <si>
    <t>Ultimate value to VC</t>
  </si>
  <si>
    <t>Staged Capital Contribution Analysis</t>
  </si>
  <si>
    <t>Instructions:</t>
  </si>
  <si>
    <t xml:space="preserve">   Enter the expected pre-money valuations as well as the required investment for each round of financing in the green cells</t>
  </si>
  <si>
    <t xml:space="preserve">   Update the current number of shares outstanding in I11</t>
  </si>
  <si>
    <t>Shares Outstanding and Ownership Structure</t>
  </si>
  <si>
    <t>Invstments and Firm Valuation</t>
  </si>
  <si>
    <t>Stock Price and Value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</si>
</sst>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3" fontId="0" fillId="2" borderId="0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5" borderId="0" xfId="0" applyFill="1"/>
    <xf numFmtId="0" fontId="0" fillId="5" borderId="7" xfId="0" applyFont="1" applyFill="1" applyBorder="1"/>
    <xf numFmtId="0" fontId="0" fillId="5" borderId="8" xfId="0" applyFill="1" applyBorder="1"/>
    <xf numFmtId="3" fontId="0" fillId="5" borderId="9" xfId="0" applyNumberFormat="1" applyFont="1" applyFill="1" applyBorder="1"/>
    <xf numFmtId="0" fontId="0" fillId="5" borderId="10" xfId="0" applyFont="1" applyFill="1" applyBorder="1"/>
    <xf numFmtId="0" fontId="0" fillId="5" borderId="0" xfId="0" applyFill="1" applyBorder="1"/>
    <xf numFmtId="3" fontId="0" fillId="5" borderId="11" xfId="0" applyNumberFormat="1" applyFont="1" applyFill="1" applyBorder="1"/>
    <xf numFmtId="0" fontId="0" fillId="5" borderId="11" xfId="0" applyFont="1" applyFill="1" applyBorder="1"/>
    <xf numFmtId="0" fontId="0" fillId="5" borderId="13" xfId="0" applyFill="1" applyBorder="1"/>
    <xf numFmtId="0" fontId="2" fillId="5" borderId="10" xfId="0" applyFont="1" applyFill="1" applyBorder="1"/>
    <xf numFmtId="0" fontId="2" fillId="5" borderId="0" xfId="0" applyFont="1" applyFill="1" applyBorder="1"/>
    <xf numFmtId="166" fontId="2" fillId="5" borderId="11" xfId="1" applyNumberFormat="1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166" fontId="2" fillId="5" borderId="14" xfId="1" applyNumberFormat="1" applyFont="1" applyFill="1" applyBorder="1"/>
    <xf numFmtId="0" fontId="0" fillId="5" borderId="0" xfId="0" applyNumberFormat="1" applyFill="1" applyAlignment="1">
      <alignment wrapText="1"/>
    </xf>
    <xf numFmtId="3" fontId="2" fillId="5" borderId="2" xfId="0" applyNumberFormat="1" applyFont="1" applyFill="1" applyBorder="1" applyAlignment="1">
      <alignment horizontal="center"/>
    </xf>
    <xf numFmtId="10" fontId="0" fillId="5" borderId="0" xfId="1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166" fontId="0" fillId="5" borderId="10" xfId="1" applyNumberFormat="1" applyFont="1" applyFill="1" applyBorder="1" applyAlignment="1">
      <alignment horizontal="center"/>
    </xf>
    <xf numFmtId="166" fontId="0" fillId="5" borderId="11" xfId="1" applyNumberFormat="1" applyFont="1" applyFill="1" applyBorder="1" applyAlignment="1">
      <alignment horizontal="center"/>
    </xf>
    <xf numFmtId="3" fontId="2" fillId="5" borderId="3" xfId="0" applyNumberFormat="1" applyFont="1" applyFill="1" applyBorder="1" applyAlignment="1">
      <alignment horizontal="center"/>
    </xf>
    <xf numFmtId="10" fontId="0" fillId="5" borderId="13" xfId="1" applyNumberFormat="1" applyFon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6" fontId="0" fillId="5" borderId="12" xfId="1" applyNumberFormat="1" applyFont="1" applyFill="1" applyBorder="1" applyAlignment="1">
      <alignment horizontal="center"/>
    </xf>
    <xf numFmtId="166" fontId="0" fillId="5" borderId="14" xfId="1" applyNumberFormat="1" applyFont="1" applyFill="1" applyBorder="1" applyAlignment="1">
      <alignment horizontal="center"/>
    </xf>
    <xf numFmtId="166" fontId="0" fillId="5" borderId="7" xfId="1" applyNumberFormat="1" applyFont="1" applyFill="1" applyBorder="1" applyAlignment="1">
      <alignment horizontal="center"/>
    </xf>
    <xf numFmtId="166" fontId="0" fillId="5" borderId="9" xfId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NumberFormat="1" applyFill="1" applyBorder="1" applyAlignment="1">
      <alignment wrapText="1"/>
    </xf>
    <xf numFmtId="0" fontId="2" fillId="5" borderId="5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horizontal="center" wrapText="1"/>
    </xf>
    <xf numFmtId="0" fontId="2" fillId="5" borderId="6" xfId="0" applyNumberFormat="1" applyFont="1" applyFill="1" applyBorder="1" applyAlignment="1">
      <alignment horizontal="center" wrapText="1"/>
    </xf>
    <xf numFmtId="0" fontId="2" fillId="5" borderId="4" xfId="0" applyNumberFormat="1" applyFont="1" applyFill="1" applyBorder="1" applyAlignment="1">
      <alignment horizontal="center" wrapText="1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0" xfId="0" applyFont="1" applyFill="1"/>
    <xf numFmtId="0" fontId="2" fillId="5" borderId="9" xfId="0" applyFont="1" applyFill="1" applyBorder="1"/>
    <xf numFmtId="3" fontId="2" fillId="5" borderId="11" xfId="0" applyNumberFormat="1" applyFont="1" applyFill="1" applyBorder="1"/>
    <xf numFmtId="3" fontId="2" fillId="5" borderId="14" xfId="0" applyNumberFormat="1" applyFont="1" applyFill="1" applyBorder="1"/>
    <xf numFmtId="3" fontId="2" fillId="5" borderId="9" xfId="0" applyNumberFormat="1" applyFont="1" applyFill="1" applyBorder="1"/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7" xfId="0" applyFont="1" applyFill="1" applyBorder="1"/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K33"/>
  <sheetViews>
    <sheetView tabSelected="1" workbookViewId="0">
      <selection activeCell="J23" sqref="J23"/>
    </sheetView>
  </sheetViews>
  <sheetFormatPr baseColWidth="10" defaultRowHeight="16" x14ac:dyDescent="0.2"/>
  <cols>
    <col min="1" max="2" width="10.83203125" style="11"/>
    <col min="3" max="3" width="14.1640625" style="11" customWidth="1"/>
    <col min="4" max="4" width="11.33203125" style="11" customWidth="1"/>
    <col min="5" max="5" width="13.6640625" style="11" customWidth="1"/>
    <col min="6" max="6" width="12.5" style="11" customWidth="1"/>
    <col min="7" max="9" width="11.33203125" style="11" customWidth="1"/>
    <col min="10" max="11" width="16.5" style="11" customWidth="1"/>
    <col min="12" max="16384" width="10.83203125" style="11"/>
  </cols>
  <sheetData>
    <row r="2" spans="2:11" x14ac:dyDescent="0.2">
      <c r="B2" s="50" t="s">
        <v>26</v>
      </c>
    </row>
    <row r="4" spans="2:11" x14ac:dyDescent="0.2">
      <c r="B4" s="50" t="s">
        <v>27</v>
      </c>
    </row>
    <row r="5" spans="2:11" x14ac:dyDescent="0.2">
      <c r="B5" s="11" t="s">
        <v>28</v>
      </c>
    </row>
    <row r="6" spans="2:11" x14ac:dyDescent="0.2">
      <c r="B6" s="11" t="s">
        <v>29</v>
      </c>
    </row>
    <row r="8" spans="2:11" s="26" customFormat="1" ht="32" x14ac:dyDescent="0.2">
      <c r="B8" s="42"/>
      <c r="C8" s="43" t="s">
        <v>8</v>
      </c>
      <c r="D8" s="43" t="s">
        <v>9</v>
      </c>
      <c r="E8" s="44" t="s">
        <v>10</v>
      </c>
      <c r="F8" s="43" t="s">
        <v>4</v>
      </c>
      <c r="G8" s="43" t="s">
        <v>11</v>
      </c>
      <c r="H8" s="44" t="s">
        <v>12</v>
      </c>
      <c r="I8" s="45" t="s">
        <v>13</v>
      </c>
      <c r="J8" s="46" t="s">
        <v>16</v>
      </c>
      <c r="K8" s="45" t="s">
        <v>17</v>
      </c>
    </row>
    <row r="9" spans="2:11" x14ac:dyDescent="0.2">
      <c r="B9" s="47" t="s">
        <v>0</v>
      </c>
      <c r="C9" s="4"/>
      <c r="D9" s="4"/>
      <c r="E9" s="5"/>
      <c r="F9" s="4"/>
      <c r="G9" s="6"/>
      <c r="H9" s="3">
        <v>100000</v>
      </c>
      <c r="I9" s="7"/>
      <c r="J9" s="39">
        <f>IF(H9="","",$H$9/H9)</f>
        <v>1</v>
      </c>
      <c r="K9" s="40">
        <f>IF(J9="","",1-J9)</f>
        <v>0</v>
      </c>
    </row>
    <row r="10" spans="2:11" x14ac:dyDescent="0.2">
      <c r="B10" s="48" t="s">
        <v>1</v>
      </c>
      <c r="C10" s="1">
        <v>2000000</v>
      </c>
      <c r="D10" s="1">
        <v>500000</v>
      </c>
      <c r="E10" s="27">
        <f t="shared" ref="E10:E15" si="0">IF(C10="","",C10+D10)</f>
        <v>2500000</v>
      </c>
      <c r="F10" s="28">
        <f>IF(E10="","",D10/E10)</f>
        <v>0.2</v>
      </c>
      <c r="G10" s="29">
        <f>IF(E10="","",H9/(1-F10)*F10)</f>
        <v>25000</v>
      </c>
      <c r="H10" s="27">
        <f>IF(G10="","",H9+G10)</f>
        <v>125000</v>
      </c>
      <c r="I10" s="30">
        <f>IF(H10="","",E10/H10)</f>
        <v>20</v>
      </c>
      <c r="J10" s="31">
        <f t="shared" ref="J10:J15" si="1">IF(H10="","",$H$9/H10)</f>
        <v>0.8</v>
      </c>
      <c r="K10" s="32">
        <f t="shared" ref="K10:K15" si="2">IF(J10="","",1-J10)</f>
        <v>0.19999999999999996</v>
      </c>
    </row>
    <row r="11" spans="2:11" x14ac:dyDescent="0.2">
      <c r="B11" s="48" t="s">
        <v>2</v>
      </c>
      <c r="C11" s="1">
        <v>10000000</v>
      </c>
      <c r="D11" s="1">
        <v>2000000</v>
      </c>
      <c r="E11" s="27">
        <f t="shared" si="0"/>
        <v>12000000</v>
      </c>
      <c r="F11" s="28">
        <f t="shared" ref="F11:F15" si="3">IF(E11="","",D11/E11)</f>
        <v>0.16666666666666666</v>
      </c>
      <c r="G11" s="29">
        <f t="shared" ref="G11:G15" si="4">IF(E11="","",H10/(1-F11)*F11)</f>
        <v>25000</v>
      </c>
      <c r="H11" s="27">
        <f t="shared" ref="H11:H15" si="5">IF(G11="","",H10+G11)</f>
        <v>150000</v>
      </c>
      <c r="I11" s="30">
        <f t="shared" ref="I11:I15" si="6">IF(H11="","",E11/H11)</f>
        <v>80</v>
      </c>
      <c r="J11" s="31">
        <f t="shared" si="1"/>
        <v>0.66666666666666663</v>
      </c>
      <c r="K11" s="32">
        <f t="shared" si="2"/>
        <v>0.33333333333333337</v>
      </c>
    </row>
    <row r="12" spans="2:11" x14ac:dyDescent="0.2">
      <c r="B12" s="48" t="s">
        <v>3</v>
      </c>
      <c r="C12" s="1">
        <v>31500000</v>
      </c>
      <c r="D12" s="1">
        <v>3500000</v>
      </c>
      <c r="E12" s="27">
        <f t="shared" si="0"/>
        <v>35000000</v>
      </c>
      <c r="F12" s="28">
        <f t="shared" si="3"/>
        <v>0.1</v>
      </c>
      <c r="G12" s="29">
        <f t="shared" si="4"/>
        <v>16666.666666666668</v>
      </c>
      <c r="H12" s="27">
        <f t="shared" si="5"/>
        <v>166666.66666666666</v>
      </c>
      <c r="I12" s="30">
        <f t="shared" si="6"/>
        <v>210</v>
      </c>
      <c r="J12" s="31">
        <f t="shared" si="1"/>
        <v>0.60000000000000009</v>
      </c>
      <c r="K12" s="32">
        <f t="shared" si="2"/>
        <v>0.39999999999999991</v>
      </c>
    </row>
    <row r="13" spans="2:11" x14ac:dyDescent="0.2">
      <c r="B13" s="48" t="s">
        <v>5</v>
      </c>
      <c r="C13" s="1"/>
      <c r="D13" s="1"/>
      <c r="E13" s="27" t="str">
        <f>IF(C13="","",C13+D13)</f>
        <v/>
      </c>
      <c r="F13" s="28" t="str">
        <f t="shared" si="3"/>
        <v/>
      </c>
      <c r="G13" s="29" t="str">
        <f t="shared" si="4"/>
        <v/>
      </c>
      <c r="H13" s="27" t="str">
        <f t="shared" si="5"/>
        <v/>
      </c>
      <c r="I13" s="30" t="str">
        <f>IF(H13="","",E13/H13)</f>
        <v/>
      </c>
      <c r="J13" s="31" t="str">
        <f t="shared" si="1"/>
        <v/>
      </c>
      <c r="K13" s="32" t="str">
        <f t="shared" si="2"/>
        <v/>
      </c>
    </row>
    <row r="14" spans="2:11" x14ac:dyDescent="0.2">
      <c r="B14" s="48" t="s">
        <v>6</v>
      </c>
      <c r="C14" s="1"/>
      <c r="D14" s="1"/>
      <c r="E14" s="27" t="str">
        <f t="shared" si="0"/>
        <v/>
      </c>
      <c r="F14" s="28" t="str">
        <f t="shared" si="3"/>
        <v/>
      </c>
      <c r="G14" s="29" t="str">
        <f t="shared" si="4"/>
        <v/>
      </c>
      <c r="H14" s="27" t="str">
        <f t="shared" si="5"/>
        <v/>
      </c>
      <c r="I14" s="30" t="str">
        <f t="shared" si="6"/>
        <v/>
      </c>
      <c r="J14" s="31" t="str">
        <f t="shared" si="1"/>
        <v/>
      </c>
      <c r="K14" s="32" t="str">
        <f t="shared" si="2"/>
        <v/>
      </c>
    </row>
    <row r="15" spans="2:11" x14ac:dyDescent="0.2">
      <c r="B15" s="49" t="s">
        <v>7</v>
      </c>
      <c r="C15" s="2"/>
      <c r="D15" s="2"/>
      <c r="E15" s="33" t="str">
        <f t="shared" si="0"/>
        <v/>
      </c>
      <c r="F15" s="34" t="str">
        <f t="shared" si="3"/>
        <v/>
      </c>
      <c r="G15" s="35" t="str">
        <f t="shared" si="4"/>
        <v/>
      </c>
      <c r="H15" s="33" t="str">
        <f t="shared" si="5"/>
        <v/>
      </c>
      <c r="I15" s="36" t="str">
        <f t="shared" si="6"/>
        <v/>
      </c>
      <c r="J15" s="37" t="str">
        <f t="shared" si="1"/>
        <v/>
      </c>
      <c r="K15" s="38" t="str">
        <f t="shared" si="2"/>
        <v/>
      </c>
    </row>
    <row r="16" spans="2:11" x14ac:dyDescent="0.2">
      <c r="C16" s="41"/>
      <c r="D16" s="41"/>
      <c r="E16" s="41"/>
      <c r="F16" s="41"/>
      <c r="G16" s="41"/>
      <c r="H16" s="41"/>
      <c r="I16" s="41"/>
    </row>
    <row r="17" spans="2:6" x14ac:dyDescent="0.2">
      <c r="B17" s="21" t="s">
        <v>14</v>
      </c>
    </row>
    <row r="19" spans="2:6" x14ac:dyDescent="0.2">
      <c r="B19" s="8" t="s">
        <v>31</v>
      </c>
      <c r="C19" s="9"/>
      <c r="D19" s="9"/>
      <c r="E19" s="9"/>
      <c r="F19" s="10"/>
    </row>
    <row r="20" spans="2:6" x14ac:dyDescent="0.2">
      <c r="B20" s="55" t="s">
        <v>21</v>
      </c>
      <c r="C20" s="56"/>
      <c r="D20" s="56"/>
      <c r="E20" s="56"/>
      <c r="F20" s="54">
        <f>SUM(D10:D15)</f>
        <v>6000000</v>
      </c>
    </row>
    <row r="21" spans="2:6" x14ac:dyDescent="0.2">
      <c r="B21" s="57" t="s">
        <v>22</v>
      </c>
      <c r="C21" s="58"/>
      <c r="D21" s="58"/>
      <c r="E21" s="58"/>
      <c r="F21" s="53">
        <f>LOOKUP(1,1/(E10:E15&lt;&gt;""),E10:E15)</f>
        <v>35000000</v>
      </c>
    </row>
    <row r="23" spans="2:6" x14ac:dyDescent="0.2">
      <c r="B23" s="8" t="s">
        <v>30</v>
      </c>
      <c r="C23" s="9"/>
      <c r="D23" s="9"/>
      <c r="E23" s="9"/>
      <c r="F23" s="10"/>
    </row>
    <row r="24" spans="2:6" x14ac:dyDescent="0.2">
      <c r="B24" s="12" t="s">
        <v>18</v>
      </c>
      <c r="C24" s="13"/>
      <c r="D24" s="13"/>
      <c r="E24" s="13"/>
      <c r="F24" s="14">
        <f>LOOKUP(1,1/(H10:H15&lt;&gt;""),H10:H15)</f>
        <v>166666.66666666666</v>
      </c>
    </row>
    <row r="25" spans="2:6" x14ac:dyDescent="0.2">
      <c r="B25" s="15" t="s">
        <v>15</v>
      </c>
      <c r="C25" s="16"/>
      <c r="D25" s="16"/>
      <c r="E25" s="16"/>
      <c r="F25" s="17">
        <f>F24-H9</f>
        <v>66666.666666666657</v>
      </c>
    </row>
    <row r="26" spans="2:6" x14ac:dyDescent="0.2">
      <c r="B26" s="15"/>
      <c r="C26" s="16"/>
      <c r="D26" s="16"/>
      <c r="E26" s="16"/>
      <c r="F26" s="18"/>
    </row>
    <row r="27" spans="2:6" x14ac:dyDescent="0.2">
      <c r="B27" s="20" t="s">
        <v>19</v>
      </c>
      <c r="C27" s="21"/>
      <c r="D27" s="21"/>
      <c r="E27" s="21"/>
      <c r="F27" s="22">
        <f>(F24-F25)/F24</f>
        <v>0.60000000000000009</v>
      </c>
    </row>
    <row r="28" spans="2:6" x14ac:dyDescent="0.2">
      <c r="B28" s="23" t="s">
        <v>20</v>
      </c>
      <c r="C28" s="24"/>
      <c r="D28" s="24"/>
      <c r="E28" s="24"/>
      <c r="F28" s="25">
        <f>F25/F24</f>
        <v>0.39999999999999997</v>
      </c>
    </row>
    <row r="30" spans="2:6" x14ac:dyDescent="0.2">
      <c r="B30" s="8" t="s">
        <v>32</v>
      </c>
      <c r="C30" s="9"/>
      <c r="D30" s="9"/>
      <c r="E30" s="9"/>
      <c r="F30" s="10"/>
    </row>
    <row r="31" spans="2:6" x14ac:dyDescent="0.2">
      <c r="B31" s="59" t="s">
        <v>23</v>
      </c>
      <c r="C31" s="13"/>
      <c r="D31" s="13"/>
      <c r="E31" s="13"/>
      <c r="F31" s="51">
        <f>F21/F24</f>
        <v>210</v>
      </c>
    </row>
    <row r="32" spans="2:6" x14ac:dyDescent="0.2">
      <c r="B32" s="20" t="s">
        <v>24</v>
      </c>
      <c r="C32" s="16"/>
      <c r="D32" s="16"/>
      <c r="E32" s="16"/>
      <c r="F32" s="52">
        <f>F21*F27</f>
        <v>21000000.000000004</v>
      </c>
    </row>
    <row r="33" spans="2:6" x14ac:dyDescent="0.2">
      <c r="B33" s="23" t="s">
        <v>25</v>
      </c>
      <c r="C33" s="19"/>
      <c r="D33" s="19"/>
      <c r="E33" s="19"/>
      <c r="F33" s="53">
        <f>F21*F28</f>
        <v>13999999.999999998</v>
      </c>
    </row>
  </sheetData>
  <mergeCells count="5">
    <mergeCell ref="B19:F19"/>
    <mergeCell ref="B20:E20"/>
    <mergeCell ref="B21:E21"/>
    <mergeCell ref="B23:F23"/>
    <mergeCell ref="B30:F30"/>
  </mergeCells>
  <phoneticPr fontId="6" type="noConversion"/>
  <pageMargins left="0.7" right="0.7" top="0.75" bottom="0.75" header="0.3" footer="0.3"/>
  <pageSetup paperSize="9" scale="91" orientation="landscape" horizontalDpi="0" verticalDpi="0"/>
  <headerFooter>
    <oddFooter>&amp;L&amp;"Calibri,Regular"&amp;K000000Copyright (c) tebu finance&amp;R&amp;"Calibri,Regular"&amp;K000000&amp;D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2017-03-27T18:49:37Z</dcterms:created>
  <dcterms:modified xsi:type="dcterms:W3CDTF">2017-03-28T16:41:15Z</dcterms:modified>
</cp:coreProperties>
</file>