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500"/>
  </bookViews>
  <sheets>
    <sheet name="Merton Model" sheetId="3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"1UVN76PKRNMLW11VVBDNESD1"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lver_adj" localSheetId="0" hidden="1">'Merton Model'!$C$4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'Merton Model'!#REF!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'Merton Model'!$C$19</definedName>
    <definedName name="solver_pre" localSheetId="0" hidden="1">0.000001</definedName>
    <definedName name="solver_rel1" localSheetId="0" hidden="1">2</definedName>
    <definedName name="solver_rhs1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855969600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3" l="1"/>
  <c r="C14" i="3"/>
  <c r="C12" i="3"/>
  <c r="C15" i="3"/>
  <c r="C19" i="3"/>
  <c r="C20" i="3"/>
  <c r="C24" i="3"/>
  <c r="C25" i="3"/>
  <c r="C26" i="3"/>
  <c r="C29" i="3"/>
  <c r="C28" i="3"/>
  <c r="C30" i="3"/>
  <c r="C17" i="3"/>
  <c r="C16" i="3"/>
  <c r="C27" i="3"/>
</calcChain>
</file>

<file path=xl/sharedStrings.xml><?xml version="1.0" encoding="utf-8"?>
<sst xmlns="http://schemas.openxmlformats.org/spreadsheetml/2006/main" count="40" uniqueCount="38">
  <si>
    <t>Time to maturity</t>
  </si>
  <si>
    <t>d1</t>
  </si>
  <si>
    <t>d2</t>
  </si>
  <si>
    <t>N(d1)</t>
  </si>
  <si>
    <t>N(d2)</t>
  </si>
  <si>
    <t>Merton Model</t>
  </si>
  <si>
    <t>Description</t>
  </si>
  <si>
    <t>X</t>
  </si>
  <si>
    <r>
      <t>s</t>
    </r>
    <r>
      <rPr>
        <b/>
        <vertAlign val="subscript"/>
        <sz val="11"/>
        <color indexed="8"/>
        <rFont val="Calibri"/>
        <family val="2"/>
      </rPr>
      <t>V</t>
    </r>
  </si>
  <si>
    <t>Asset volatility</t>
  </si>
  <si>
    <t>Call value</t>
  </si>
  <si>
    <t>Equity value</t>
  </si>
  <si>
    <t>Put value</t>
  </si>
  <si>
    <t>Present value of the expected credit loss</t>
  </si>
  <si>
    <t>Results</t>
  </si>
  <si>
    <t>Value of debt</t>
  </si>
  <si>
    <t>y*</t>
  </si>
  <si>
    <t>Yield to maturity (continuously compounded)</t>
  </si>
  <si>
    <t>credit spread</t>
  </si>
  <si>
    <t>Credit spread (continuously compounded)</t>
  </si>
  <si>
    <t>p</t>
  </si>
  <si>
    <t>Risk-neutral probability of default</t>
  </si>
  <si>
    <t>PV(EL)</t>
  </si>
  <si>
    <t>Present value of the expected credit loss (EL)</t>
  </si>
  <si>
    <t>V</t>
  </si>
  <si>
    <t>T-t</t>
  </si>
  <si>
    <t>N(-d1)</t>
  </si>
  <si>
    <t>N(-d2)</t>
  </si>
  <si>
    <t>Expected loss in default</t>
  </si>
  <si>
    <t>Risk-free interest rate (discrete compounding)</t>
  </si>
  <si>
    <t>R</t>
  </si>
  <si>
    <t>Present value CHF-loss given default</t>
  </si>
  <si>
    <r>
      <t xml:space="preserve">Market value of </t>
    </r>
    <r>
      <rPr>
        <b/>
        <sz val="11"/>
        <color theme="1"/>
        <rFont val="Calibri"/>
        <family val="2"/>
        <scheme val="minor"/>
      </rPr>
      <t>assets</t>
    </r>
  </si>
  <si>
    <r>
      <t xml:space="preserve">Face value of </t>
    </r>
    <r>
      <rPr>
        <b/>
        <sz val="11"/>
        <color theme="1"/>
        <rFont val="Calibri"/>
        <family val="2"/>
        <scheme val="minor"/>
      </rPr>
      <t>debt</t>
    </r>
  </si>
  <si>
    <t>Dividend yield (discrete compounding)</t>
  </si>
  <si>
    <t>Value of a risk-free bond</t>
  </si>
  <si>
    <t>Debt value if the firm had zero credit risk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</si>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</sst>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0"/>
    <numFmt numFmtId="165" formatCode="0.000%"/>
    <numFmt numFmtId="166" formatCode="#,##0.0"/>
    <numFmt numFmtId="167" formatCode="_ * #,##0.0_ ;_ * \-#,##0.0_ ;_ * &quot;-&quot;??_ ;_ @_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Symbol"/>
      <family val="1"/>
    </font>
    <font>
      <b/>
      <vertAlign val="subscript"/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1" applyFont="1"/>
    <xf numFmtId="0" fontId="3" fillId="0" borderId="0" xfId="1"/>
    <xf numFmtId="0" fontId="5" fillId="2" borderId="1" xfId="1" applyFont="1" applyFill="1" applyBorder="1" applyAlignment="1"/>
    <xf numFmtId="0" fontId="4" fillId="3" borderId="1" xfId="1" applyFont="1" applyFill="1" applyBorder="1"/>
    <xf numFmtId="0" fontId="3" fillId="0" borderId="1" xfId="1" applyBorder="1"/>
    <xf numFmtId="10" fontId="4" fillId="4" borderId="1" xfId="3" applyNumberFormat="1" applyFont="1" applyFill="1" applyBorder="1"/>
    <xf numFmtId="0" fontId="6" fillId="0" borderId="0" xfId="1" applyFont="1" applyBorder="1" applyAlignment="1">
      <alignment horizontal="center"/>
    </xf>
    <xf numFmtId="0" fontId="4" fillId="0" borderId="1" xfId="1" applyFont="1" applyBorder="1"/>
    <xf numFmtId="43" fontId="4" fillId="0" borderId="1" xfId="1" applyNumberFormat="1" applyFont="1" applyBorder="1"/>
    <xf numFmtId="165" fontId="4" fillId="0" borderId="1" xfId="1" applyNumberFormat="1" applyFont="1" applyBorder="1"/>
    <xf numFmtId="0" fontId="6" fillId="0" borderId="1" xfId="1" applyFont="1" applyBorder="1"/>
    <xf numFmtId="0" fontId="4" fillId="3" borderId="1" xfId="0" applyFont="1" applyFill="1" applyBorder="1"/>
    <xf numFmtId="0" fontId="6" fillId="3" borderId="1" xfId="0" applyFont="1" applyFill="1" applyBorder="1"/>
    <xf numFmtId="0" fontId="0" fillId="3" borderId="1" xfId="0" applyFill="1" applyBorder="1"/>
    <xf numFmtId="0" fontId="4" fillId="4" borderId="1" xfId="0" applyFont="1" applyFill="1" applyBorder="1"/>
    <xf numFmtId="164" fontId="0" fillId="3" borderId="1" xfId="0" applyNumberFormat="1" applyFill="1" applyBorder="1"/>
    <xf numFmtId="43" fontId="3" fillId="0" borderId="0" xfId="1" applyNumberFormat="1"/>
    <xf numFmtId="0" fontId="2" fillId="0" borderId="1" xfId="1" applyFont="1" applyBorder="1"/>
    <xf numFmtId="166" fontId="4" fillId="4" borderId="1" xfId="0" applyNumberFormat="1" applyFont="1" applyFill="1" applyBorder="1"/>
    <xf numFmtId="166" fontId="4" fillId="5" borderId="1" xfId="0" applyNumberFormat="1" applyFont="1" applyFill="1" applyBorder="1"/>
    <xf numFmtId="167" fontId="4" fillId="0" borderId="1" xfId="1" applyNumberFormat="1" applyFont="1" applyBorder="1"/>
    <xf numFmtId="0" fontId="1" fillId="0" borderId="1" xfId="1" applyFont="1" applyBorder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</cellXfs>
  <cellStyles count="20">
    <cellStyle name="Comma 2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1"/>
    <cellStyle name="Percent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abSelected="1" workbookViewId="0">
      <selection activeCell="B33" sqref="B33"/>
    </sheetView>
  </sheetViews>
  <sheetFormatPr defaultColWidth="8.875" defaultRowHeight="15" x14ac:dyDescent="0.25"/>
  <cols>
    <col min="1" max="1" width="8.875" style="2"/>
    <col min="2" max="2" width="21.125" style="2" customWidth="1"/>
    <col min="3" max="3" width="22" style="2" customWidth="1"/>
    <col min="4" max="4" width="2.5" style="2" customWidth="1"/>
    <col min="5" max="5" width="43.5" style="2" customWidth="1"/>
    <col min="6" max="6" width="9.5" style="2" bestFit="1" customWidth="1"/>
    <col min="7" max="7" width="8.875" style="2"/>
    <col min="8" max="8" width="9.375" style="2" bestFit="1" customWidth="1"/>
    <col min="9" max="9" width="8.875" style="2"/>
    <col min="10" max="10" width="10.375" style="2" bestFit="1" customWidth="1"/>
    <col min="11" max="11" width="9.375" style="2" bestFit="1" customWidth="1"/>
    <col min="12" max="12" width="8.875" style="2"/>
    <col min="13" max="14" width="9.375" style="2" bestFit="1" customWidth="1"/>
    <col min="15" max="248" width="8.875" style="2"/>
    <col min="249" max="249" width="10.5" style="2" customWidth="1"/>
    <col min="250" max="250" width="16.375" style="2" customWidth="1"/>
    <col min="251" max="251" width="10.375" style="2" bestFit="1" customWidth="1"/>
    <col min="252" max="252" width="13.375" style="2" customWidth="1"/>
    <col min="253" max="254" width="9.5" style="2" bestFit="1" customWidth="1"/>
    <col min="255" max="16384" width="8.875" style="2"/>
  </cols>
  <sheetData>
    <row r="2" spans="2:5" x14ac:dyDescent="0.25">
      <c r="B2" s="1" t="s">
        <v>5</v>
      </c>
    </row>
    <row r="3" spans="2:5" x14ac:dyDescent="0.25">
      <c r="E3" s="3" t="s">
        <v>6</v>
      </c>
    </row>
    <row r="4" spans="2:5" x14ac:dyDescent="0.25">
      <c r="B4" s="12" t="s">
        <v>24</v>
      </c>
      <c r="C4" s="19">
        <v>1</v>
      </c>
      <c r="E4" s="22" t="s">
        <v>32</v>
      </c>
    </row>
    <row r="5" spans="2:5" x14ac:dyDescent="0.25">
      <c r="B5" s="12" t="s">
        <v>7</v>
      </c>
      <c r="C5" s="19">
        <v>1</v>
      </c>
      <c r="E5" s="22" t="s">
        <v>33</v>
      </c>
    </row>
    <row r="6" spans="2:5" x14ac:dyDescent="0.25">
      <c r="B6" s="12" t="s">
        <v>30</v>
      </c>
      <c r="C6" s="6">
        <v>0.01</v>
      </c>
      <c r="E6" s="18" t="s">
        <v>29</v>
      </c>
    </row>
    <row r="7" spans="2:5" x14ac:dyDescent="0.25">
      <c r="B7" s="12" t="s">
        <v>37</v>
      </c>
      <c r="C7" s="6">
        <v>0</v>
      </c>
      <c r="E7" s="22" t="s">
        <v>34</v>
      </c>
    </row>
    <row r="8" spans="2:5" x14ac:dyDescent="0.25">
      <c r="B8" s="12" t="s">
        <v>25</v>
      </c>
      <c r="C8" s="15">
        <v>1</v>
      </c>
      <c r="E8" s="5" t="s">
        <v>0</v>
      </c>
    </row>
    <row r="9" spans="2:5" ht="18" x14ac:dyDescent="0.35">
      <c r="B9" s="13" t="s">
        <v>8</v>
      </c>
      <c r="C9" s="6">
        <v>0.01</v>
      </c>
      <c r="E9" s="5" t="s">
        <v>9</v>
      </c>
    </row>
    <row r="10" spans="2:5" ht="15.75" x14ac:dyDescent="0.25">
      <c r="B10"/>
      <c r="C10"/>
    </row>
    <row r="11" spans="2:5" ht="15.75" x14ac:dyDescent="0.25">
      <c r="B11" s="14" t="s">
        <v>1</v>
      </c>
      <c r="C11" s="16">
        <f>LN((C4*EXP(-LN(C7+1)*C8))/(C5*EXP(-LN(1+C6)*C8)))/(C9*SQRT(C8))+(C9*SQRT(C8))/2</f>
        <v>1.0000330853168091</v>
      </c>
    </row>
    <row r="12" spans="2:5" ht="15.75" x14ac:dyDescent="0.25">
      <c r="B12" s="14" t="s">
        <v>2</v>
      </c>
      <c r="C12" s="16">
        <f>C11-C9*SQRT(C8)</f>
        <v>0.99003308531680911</v>
      </c>
    </row>
    <row r="13" spans="2:5" ht="15.75" x14ac:dyDescent="0.25">
      <c r="B13"/>
      <c r="C13"/>
    </row>
    <row r="14" spans="2:5" ht="15.75" x14ac:dyDescent="0.25">
      <c r="B14" s="14" t="s">
        <v>3</v>
      </c>
      <c r="C14" s="16">
        <f>NORMSDIST(C11)</f>
        <v>0.84135275161418699</v>
      </c>
    </row>
    <row r="15" spans="2:5" ht="15.75" x14ac:dyDescent="0.25">
      <c r="B15" s="14" t="s">
        <v>4</v>
      </c>
      <c r="C15" s="16">
        <f>NORMSDIST(C12)</f>
        <v>0.83892102608893204</v>
      </c>
    </row>
    <row r="16" spans="2:5" ht="15.75" x14ac:dyDescent="0.25">
      <c r="B16" s="14" t="s">
        <v>26</v>
      </c>
      <c r="C16" s="16">
        <f>NORMSDIST(-C11)</f>
        <v>0.15864724838581298</v>
      </c>
    </row>
    <row r="17" spans="2:5" ht="15.75" x14ac:dyDescent="0.25">
      <c r="B17" s="14" t="s">
        <v>27</v>
      </c>
      <c r="C17" s="16">
        <f>NORMSDIST(-C12)</f>
        <v>0.16107897391106799</v>
      </c>
    </row>
    <row r="18" spans="2:5" x14ac:dyDescent="0.25">
      <c r="B18" s="7"/>
    </row>
    <row r="19" spans="2:5" x14ac:dyDescent="0.25">
      <c r="B19" s="4" t="s">
        <v>10</v>
      </c>
      <c r="C19" s="20">
        <f>C4*EXP(-LN(1+C7)*C8)*C14-C5*EXP(-LN(1+C6)*C8)*C15</f>
        <v>1.0737874298412664E-2</v>
      </c>
      <c r="E19" s="8" t="s">
        <v>11</v>
      </c>
    </row>
    <row r="20" spans="2:5" x14ac:dyDescent="0.25">
      <c r="B20" s="4" t="s">
        <v>12</v>
      </c>
      <c r="C20" s="20">
        <f>C19-C4*EXP(-LN(1+C7)*C8)+C5*EXP(-LN(1+C6)*C8)</f>
        <v>8.3688419940275427E-4</v>
      </c>
      <c r="E20" s="8" t="s">
        <v>13</v>
      </c>
    </row>
    <row r="23" spans="2:5" x14ac:dyDescent="0.25">
      <c r="B23" s="23" t="s">
        <v>14</v>
      </c>
      <c r="C23" s="24"/>
      <c r="E23" s="3" t="s">
        <v>6</v>
      </c>
    </row>
    <row r="24" spans="2:5" x14ac:dyDescent="0.25">
      <c r="B24" s="8" t="s">
        <v>35</v>
      </c>
      <c r="C24" s="21">
        <f>C5/(1+C6)^C8</f>
        <v>0.99009900990099009</v>
      </c>
      <c r="E24" s="5" t="s">
        <v>36</v>
      </c>
    </row>
    <row r="25" spans="2:5" x14ac:dyDescent="0.25">
      <c r="B25" s="8" t="s">
        <v>15</v>
      </c>
      <c r="C25" s="21">
        <f>C24-C20</f>
        <v>0.98926212570158734</v>
      </c>
      <c r="E25" s="5" t="s">
        <v>15</v>
      </c>
    </row>
    <row r="26" spans="2:5" x14ac:dyDescent="0.25">
      <c r="B26" s="8" t="s">
        <v>16</v>
      </c>
      <c r="C26" s="10">
        <f>(C5/C25)^(1/C8)-1</f>
        <v>1.0854427779489972E-2</v>
      </c>
      <c r="E26" s="5" t="s">
        <v>17</v>
      </c>
    </row>
    <row r="27" spans="2:5" x14ac:dyDescent="0.25">
      <c r="B27" s="8" t="s">
        <v>18</v>
      </c>
      <c r="C27" s="10">
        <f>C26-C6</f>
        <v>8.5442777948997219E-4</v>
      </c>
      <c r="E27" s="5" t="s">
        <v>19</v>
      </c>
    </row>
    <row r="28" spans="2:5" x14ac:dyDescent="0.25">
      <c r="B28" s="11" t="s">
        <v>20</v>
      </c>
      <c r="C28" s="10">
        <f>1-C15</f>
        <v>0.16107897391106796</v>
      </c>
      <c r="E28" s="5" t="s">
        <v>21</v>
      </c>
    </row>
    <row r="29" spans="2:5" x14ac:dyDescent="0.25">
      <c r="B29" s="8" t="s">
        <v>22</v>
      </c>
      <c r="C29" s="9">
        <f>C20</f>
        <v>8.3688419940275427E-4</v>
      </c>
      <c r="E29" s="5" t="s">
        <v>23</v>
      </c>
    </row>
    <row r="30" spans="2:5" x14ac:dyDescent="0.25">
      <c r="B30" s="8" t="s">
        <v>28</v>
      </c>
      <c r="C30" s="9">
        <f>C29/C28</f>
        <v>5.1954900076828141E-3</v>
      </c>
      <c r="E30" s="18" t="s">
        <v>31</v>
      </c>
    </row>
    <row r="33" spans="3:3" x14ac:dyDescent="0.25">
      <c r="C33" s="17"/>
    </row>
  </sheetData>
  <mergeCells count="1">
    <mergeCell ref="B23:C23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Merton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2015-03-30T17:23:31Z</dcterms:created>
  <dcterms:modified xsi:type="dcterms:W3CDTF">2017-07-07T13:31:45Z</dcterms:modified>
</cp:coreProperties>
</file>