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395" windowHeight="14370"/>
  </bookViews>
  <sheets>
    <sheet name="Deal Financing" sheetId="2" r:id="rId1"/>
    <sheet name="Data and Assumptions" sheetId="1" r:id="rId2"/>
    <sheet name="Solution" sheetId="4" r:id="rId3"/>
  </sheets>
  <externalReferences>
    <externalReference r:id="rId4"/>
  </externalReferences>
  <calcPr calcId="145621" concurrentCalc="0"/>
</workbook>
</file>

<file path=xl/calcChain.xml><?xml version="1.0" encoding="utf-8"?>
<calcChain xmlns="http://schemas.openxmlformats.org/spreadsheetml/2006/main">
  <c r="D31" i="4" l="1"/>
  <c r="E31" i="4"/>
  <c r="F31" i="4"/>
  <c r="G31" i="4"/>
  <c r="H31" i="4"/>
  <c r="I31" i="4"/>
  <c r="J31" i="4"/>
  <c r="K31" i="4"/>
  <c r="L31" i="4"/>
  <c r="L32" i="4"/>
  <c r="L33" i="4"/>
  <c r="L34" i="4"/>
  <c r="C49" i="4"/>
  <c r="D49" i="4"/>
  <c r="E49" i="4"/>
  <c r="F49" i="4"/>
  <c r="G49" i="4"/>
  <c r="H49" i="4"/>
  <c r="I49" i="4"/>
  <c r="J49" i="4"/>
  <c r="K49" i="4"/>
  <c r="L35" i="4"/>
  <c r="L37" i="4"/>
  <c r="L63" i="4"/>
  <c r="L64" i="4"/>
  <c r="L65" i="4"/>
  <c r="L66" i="4"/>
  <c r="L46" i="4"/>
  <c r="L47" i="4"/>
  <c r="L48" i="4"/>
  <c r="L51" i="4"/>
  <c r="L52" i="4"/>
  <c r="K46" i="4"/>
  <c r="K47" i="4"/>
  <c r="K32" i="4"/>
  <c r="K48" i="4"/>
  <c r="K51" i="4"/>
  <c r="K52" i="4"/>
  <c r="L67" i="4"/>
  <c r="L68" i="4"/>
  <c r="L49" i="4"/>
  <c r="L69" i="4"/>
  <c r="L70" i="4"/>
  <c r="C53" i="4"/>
  <c r="D32" i="4"/>
  <c r="D33" i="4"/>
  <c r="D34" i="4"/>
  <c r="D35" i="4"/>
  <c r="D37" i="4"/>
  <c r="D63" i="4"/>
  <c r="D64" i="4"/>
  <c r="D65" i="4"/>
  <c r="D66" i="4"/>
  <c r="D46" i="4"/>
  <c r="D47" i="4"/>
  <c r="D48" i="4"/>
  <c r="D51" i="4"/>
  <c r="D52" i="4"/>
  <c r="C46" i="4"/>
  <c r="C47" i="4"/>
  <c r="C48" i="4"/>
  <c r="C51" i="4"/>
  <c r="C52" i="4"/>
  <c r="D67" i="4"/>
  <c r="D68" i="4"/>
  <c r="D69" i="4"/>
  <c r="D70" i="4"/>
  <c r="D38" i="4"/>
  <c r="D71" i="4"/>
  <c r="D76" i="4"/>
  <c r="D73" i="4"/>
  <c r="D53" i="4"/>
  <c r="E72" i="4"/>
  <c r="D74" i="4"/>
  <c r="D75" i="4"/>
  <c r="D77" i="4"/>
  <c r="D44" i="4"/>
  <c r="E32" i="4"/>
  <c r="E33" i="4"/>
  <c r="E34" i="4"/>
  <c r="E35" i="4"/>
  <c r="E37" i="4"/>
  <c r="E63" i="4"/>
  <c r="E64" i="4"/>
  <c r="E65" i="4"/>
  <c r="E66" i="4"/>
  <c r="E46" i="4"/>
  <c r="E47" i="4"/>
  <c r="E48" i="4"/>
  <c r="E51" i="4"/>
  <c r="E52" i="4"/>
  <c r="E67" i="4"/>
  <c r="E68" i="4"/>
  <c r="E69" i="4"/>
  <c r="E70" i="4"/>
  <c r="E38" i="4"/>
  <c r="E71" i="4"/>
  <c r="E76" i="4"/>
  <c r="E73" i="4"/>
  <c r="E53" i="4"/>
  <c r="F72" i="4"/>
  <c r="E74" i="4"/>
  <c r="E75" i="4"/>
  <c r="E77" i="4"/>
  <c r="E44" i="4"/>
  <c r="F32" i="4"/>
  <c r="F33" i="4"/>
  <c r="F34" i="4"/>
  <c r="F35" i="4"/>
  <c r="F37" i="4"/>
  <c r="F63" i="4"/>
  <c r="F64" i="4"/>
  <c r="F65" i="4"/>
  <c r="F66" i="4"/>
  <c r="F46" i="4"/>
  <c r="F47" i="4"/>
  <c r="F48" i="4"/>
  <c r="F51" i="4"/>
  <c r="F52" i="4"/>
  <c r="F67" i="4"/>
  <c r="F68" i="4"/>
  <c r="F69" i="4"/>
  <c r="F70" i="4"/>
  <c r="F38" i="4"/>
  <c r="F71" i="4"/>
  <c r="F76" i="4"/>
  <c r="F73" i="4"/>
  <c r="F53" i="4"/>
  <c r="G72" i="4"/>
  <c r="F74" i="4"/>
  <c r="F75" i="4"/>
  <c r="F77" i="4"/>
  <c r="F44" i="4"/>
  <c r="G32" i="4"/>
  <c r="G33" i="4"/>
  <c r="G34" i="4"/>
  <c r="G35" i="4"/>
  <c r="G37" i="4"/>
  <c r="G63" i="4"/>
  <c r="G64" i="4"/>
  <c r="G65" i="4"/>
  <c r="G66" i="4"/>
  <c r="G46" i="4"/>
  <c r="G47" i="4"/>
  <c r="G48" i="4"/>
  <c r="G51" i="4"/>
  <c r="G52" i="4"/>
  <c r="G67" i="4"/>
  <c r="G68" i="4"/>
  <c r="G69" i="4"/>
  <c r="G70" i="4"/>
  <c r="G38" i="4"/>
  <c r="G71" i="4"/>
  <c r="G76" i="4"/>
  <c r="G73" i="4"/>
  <c r="G53" i="4"/>
  <c r="H72" i="4"/>
  <c r="G74" i="4"/>
  <c r="G75" i="4"/>
  <c r="G77" i="4"/>
  <c r="G44" i="4"/>
  <c r="H32" i="4"/>
  <c r="H33" i="4"/>
  <c r="H34" i="4"/>
  <c r="H35" i="4"/>
  <c r="H37" i="4"/>
  <c r="H63" i="4"/>
  <c r="H64" i="4"/>
  <c r="H65" i="4"/>
  <c r="H66" i="4"/>
  <c r="H46" i="4"/>
  <c r="H47" i="4"/>
  <c r="H48" i="4"/>
  <c r="H51" i="4"/>
  <c r="H52" i="4"/>
  <c r="H67" i="4"/>
  <c r="H68" i="4"/>
  <c r="H69" i="4"/>
  <c r="H70" i="4"/>
  <c r="H38" i="4"/>
  <c r="H71" i="4"/>
  <c r="H76" i="4"/>
  <c r="H73" i="4"/>
  <c r="H53" i="4"/>
  <c r="I72" i="4"/>
  <c r="H74" i="4"/>
  <c r="H75" i="4"/>
  <c r="H77" i="4"/>
  <c r="H44" i="4"/>
  <c r="I32" i="4"/>
  <c r="I33" i="4"/>
  <c r="I34" i="4"/>
  <c r="I35" i="4"/>
  <c r="I37" i="4"/>
  <c r="I63" i="4"/>
  <c r="I64" i="4"/>
  <c r="I65" i="4"/>
  <c r="I66" i="4"/>
  <c r="I46" i="4"/>
  <c r="I47" i="4"/>
  <c r="I48" i="4"/>
  <c r="I51" i="4"/>
  <c r="I52" i="4"/>
  <c r="I67" i="4"/>
  <c r="I68" i="4"/>
  <c r="I69" i="4"/>
  <c r="I70" i="4"/>
  <c r="I38" i="4"/>
  <c r="I71" i="4"/>
  <c r="I76" i="4"/>
  <c r="I73" i="4"/>
  <c r="I53" i="4"/>
  <c r="J72" i="4"/>
  <c r="I74" i="4"/>
  <c r="I75" i="4"/>
  <c r="I77" i="4"/>
  <c r="I44" i="4"/>
  <c r="J32" i="4"/>
  <c r="J33" i="4"/>
  <c r="J34" i="4"/>
  <c r="J35" i="4"/>
  <c r="J37" i="4"/>
  <c r="J63" i="4"/>
  <c r="J64" i="4"/>
  <c r="J65" i="4"/>
  <c r="J66" i="4"/>
  <c r="J46" i="4"/>
  <c r="J47" i="4"/>
  <c r="J48" i="4"/>
  <c r="J51" i="4"/>
  <c r="J52" i="4"/>
  <c r="J67" i="4"/>
  <c r="J68" i="4"/>
  <c r="J69" i="4"/>
  <c r="J70" i="4"/>
  <c r="J38" i="4"/>
  <c r="J71" i="4"/>
  <c r="J76" i="4"/>
  <c r="J73" i="4"/>
  <c r="J53" i="4"/>
  <c r="K72" i="4"/>
  <c r="J74" i="4"/>
  <c r="J75" i="4"/>
  <c r="J77" i="4"/>
  <c r="J44" i="4"/>
  <c r="K33" i="4"/>
  <c r="K34" i="4"/>
  <c r="K35" i="4"/>
  <c r="K37" i="4"/>
  <c r="K63" i="4"/>
  <c r="K64" i="4"/>
  <c r="K65" i="4"/>
  <c r="K66" i="4"/>
  <c r="K67" i="4"/>
  <c r="K68" i="4"/>
  <c r="K69" i="4"/>
  <c r="K70" i="4"/>
  <c r="K38" i="4"/>
  <c r="K71" i="4"/>
  <c r="K76" i="4"/>
  <c r="K73" i="4"/>
  <c r="K53" i="4"/>
  <c r="L38" i="4"/>
  <c r="L71" i="4"/>
  <c r="L72" i="4"/>
  <c r="K74" i="4"/>
  <c r="K75" i="4"/>
  <c r="K77" i="4"/>
  <c r="K44" i="4"/>
  <c r="L76" i="4"/>
  <c r="L73" i="4"/>
  <c r="L74" i="4"/>
  <c r="L75" i="4"/>
  <c r="L77" i="4"/>
  <c r="C55" i="4"/>
  <c r="D55" i="4"/>
  <c r="E55" i="4"/>
  <c r="F55" i="4"/>
  <c r="G55" i="4"/>
  <c r="H55" i="4"/>
  <c r="I55" i="4"/>
  <c r="J55" i="4"/>
  <c r="K55" i="4"/>
  <c r="L55" i="4"/>
  <c r="L44" i="4"/>
  <c r="L45" i="4"/>
  <c r="L50" i="4"/>
  <c r="L53" i="4"/>
  <c r="L54" i="4"/>
  <c r="L56" i="4"/>
  <c r="L57" i="4"/>
  <c r="L58" i="4"/>
  <c r="K45" i="4"/>
  <c r="K50" i="4"/>
  <c r="K54" i="4"/>
  <c r="K56" i="4"/>
  <c r="K57" i="4"/>
  <c r="K58" i="4"/>
  <c r="J45" i="4"/>
  <c r="J50" i="4"/>
  <c r="J54" i="4"/>
  <c r="J56" i="4"/>
  <c r="J57" i="4"/>
  <c r="J58" i="4"/>
  <c r="I45" i="4"/>
  <c r="I50" i="4"/>
  <c r="I54" i="4"/>
  <c r="I56" i="4"/>
  <c r="I57" i="4"/>
  <c r="I58" i="4"/>
  <c r="H45" i="4"/>
  <c r="H50" i="4"/>
  <c r="H54" i="4"/>
  <c r="H56" i="4"/>
  <c r="H57" i="4"/>
  <c r="H58" i="4"/>
  <c r="G45" i="4"/>
  <c r="G50" i="4"/>
  <c r="G54" i="4"/>
  <c r="G56" i="4"/>
  <c r="G57" i="4"/>
  <c r="G58" i="4"/>
  <c r="F45" i="4"/>
  <c r="F50" i="4"/>
  <c r="F54" i="4"/>
  <c r="F56" i="4"/>
  <c r="F57" i="4"/>
  <c r="F58" i="4"/>
  <c r="E45" i="4"/>
  <c r="E50" i="4"/>
  <c r="E54" i="4"/>
  <c r="E56" i="4"/>
  <c r="E57" i="4"/>
  <c r="E58" i="4"/>
  <c r="D45" i="4"/>
  <c r="D50" i="4"/>
  <c r="D54" i="4"/>
  <c r="D56" i="4"/>
  <c r="D57" i="4"/>
  <c r="D58" i="4"/>
  <c r="C56" i="4"/>
  <c r="C57" i="4"/>
  <c r="C54" i="4"/>
  <c r="C58" i="4"/>
  <c r="C31" i="4"/>
  <c r="C45" i="4"/>
  <c r="C50" i="4"/>
  <c r="L39" i="4"/>
  <c r="L40" i="4"/>
  <c r="L41" i="4"/>
  <c r="K39" i="4"/>
  <c r="K40" i="4"/>
  <c r="K41" i="4"/>
  <c r="J39" i="4"/>
  <c r="J40" i="4"/>
  <c r="J41" i="4"/>
  <c r="I39" i="4"/>
  <c r="I40" i="4"/>
  <c r="I41" i="4"/>
  <c r="H39" i="4"/>
  <c r="H40" i="4"/>
  <c r="H41" i="4"/>
  <c r="G39" i="4"/>
  <c r="G40" i="4"/>
  <c r="G41" i="4"/>
  <c r="F39" i="4"/>
  <c r="F40" i="4"/>
  <c r="F41" i="4"/>
  <c r="E39" i="4"/>
  <c r="E40" i="4"/>
  <c r="E41" i="4"/>
  <c r="D39" i="4"/>
  <c r="D40" i="4"/>
  <c r="D41" i="4"/>
  <c r="C32" i="4"/>
  <c r="C33" i="4"/>
  <c r="C34" i="4"/>
  <c r="C35" i="4"/>
  <c r="C37" i="4"/>
  <c r="C38" i="4"/>
  <c r="C39" i="4"/>
  <c r="C40" i="4"/>
  <c r="C41" i="4"/>
  <c r="D37" i="1"/>
  <c r="D65" i="1"/>
  <c r="D68" i="1"/>
  <c r="D70" i="1"/>
  <c r="D73" i="1"/>
  <c r="D74" i="1"/>
  <c r="D75" i="1"/>
  <c r="D77" i="1"/>
  <c r="D44" i="1"/>
  <c r="C53" i="1"/>
  <c r="D53" i="1"/>
  <c r="E72" i="1"/>
  <c r="E37" i="1"/>
  <c r="E65" i="1"/>
  <c r="E68" i="1"/>
  <c r="E70" i="1"/>
  <c r="E73" i="1"/>
  <c r="E74" i="1"/>
  <c r="E75" i="1"/>
  <c r="E77" i="1"/>
  <c r="E44" i="1"/>
  <c r="E53" i="1"/>
  <c r="F72" i="1"/>
  <c r="F37" i="1"/>
  <c r="F65" i="1"/>
  <c r="F68" i="1"/>
  <c r="F70" i="1"/>
  <c r="F73" i="1"/>
  <c r="F74" i="1"/>
  <c r="F75" i="1"/>
  <c r="F77" i="1"/>
  <c r="F44" i="1"/>
  <c r="F53" i="1"/>
  <c r="G72" i="1"/>
  <c r="G37" i="1"/>
  <c r="G65" i="1"/>
  <c r="G68" i="1"/>
  <c r="G70" i="1"/>
  <c r="G73" i="1"/>
  <c r="G74" i="1"/>
  <c r="G75" i="1"/>
  <c r="G77" i="1"/>
  <c r="G44" i="1"/>
  <c r="G53" i="1"/>
  <c r="H72" i="1"/>
  <c r="H37" i="1"/>
  <c r="H65" i="1"/>
  <c r="H68" i="1"/>
  <c r="H70" i="1"/>
  <c r="H73" i="1"/>
  <c r="H74" i="1"/>
  <c r="H75" i="1"/>
  <c r="H77" i="1"/>
  <c r="H44" i="1"/>
  <c r="H53" i="1"/>
  <c r="I72" i="1"/>
  <c r="I37" i="1"/>
  <c r="I65" i="1"/>
  <c r="I68" i="1"/>
  <c r="I70" i="1"/>
  <c r="I73" i="1"/>
  <c r="I74" i="1"/>
  <c r="I75" i="1"/>
  <c r="I77" i="1"/>
  <c r="I44" i="1"/>
  <c r="I53" i="1"/>
  <c r="J72" i="1"/>
  <c r="J37" i="1"/>
  <c r="J65" i="1"/>
  <c r="J68" i="1"/>
  <c r="J70" i="1"/>
  <c r="J73" i="1"/>
  <c r="J74" i="1"/>
  <c r="J75" i="1"/>
  <c r="J77" i="1"/>
  <c r="J44" i="1"/>
  <c r="J53" i="1"/>
  <c r="K72" i="1"/>
  <c r="K37" i="1"/>
  <c r="K65" i="1"/>
  <c r="K68" i="1"/>
  <c r="K70" i="1"/>
  <c r="K73" i="1"/>
  <c r="K74" i="1"/>
  <c r="K75" i="1"/>
  <c r="K77" i="1"/>
  <c r="K44" i="1"/>
  <c r="K53" i="1"/>
  <c r="L72" i="1"/>
  <c r="L37" i="1"/>
  <c r="L65" i="1"/>
  <c r="L68" i="1"/>
  <c r="L70" i="1"/>
  <c r="L73" i="1"/>
  <c r="L74" i="1"/>
  <c r="L75" i="1"/>
  <c r="L77" i="1"/>
  <c r="C15" i="2"/>
  <c r="D15" i="2"/>
  <c r="E21" i="2"/>
  <c r="E15" i="2"/>
  <c r="F21" i="2"/>
  <c r="F15" i="2"/>
  <c r="G21" i="2"/>
  <c r="G15" i="2"/>
  <c r="H21" i="2"/>
  <c r="H15" i="2"/>
  <c r="I21" i="2"/>
  <c r="I15" i="2"/>
  <c r="J21" i="2"/>
  <c r="J15" i="2"/>
  <c r="K21" i="2"/>
  <c r="K15" i="2"/>
  <c r="L21" i="2"/>
  <c r="D21" i="2"/>
  <c r="C14" i="2"/>
  <c r="D14" i="2"/>
  <c r="E20" i="2"/>
  <c r="E14" i="2"/>
  <c r="F20" i="2"/>
  <c r="F14" i="2"/>
  <c r="G20" i="2"/>
  <c r="G14" i="2"/>
  <c r="H20" i="2"/>
  <c r="H14" i="2"/>
  <c r="I20" i="2"/>
  <c r="J20" i="2"/>
  <c r="K20" i="2"/>
  <c r="L20" i="2"/>
  <c r="D20" i="2"/>
  <c r="L22" i="2"/>
  <c r="L24" i="2"/>
  <c r="L15" i="2"/>
  <c r="L25" i="2"/>
  <c r="L26" i="2"/>
  <c r="L27" i="2"/>
  <c r="K22" i="2"/>
  <c r="K24" i="2"/>
  <c r="K25" i="2"/>
  <c r="K26" i="2"/>
  <c r="K27" i="2"/>
  <c r="J22" i="2"/>
  <c r="J24" i="2"/>
  <c r="J25" i="2"/>
  <c r="J26" i="2"/>
  <c r="J27" i="2"/>
  <c r="I22" i="2"/>
  <c r="I24" i="2"/>
  <c r="I25" i="2"/>
  <c r="I26" i="2"/>
  <c r="I27" i="2"/>
  <c r="H22" i="2"/>
  <c r="H24" i="2"/>
  <c r="H25" i="2"/>
  <c r="H26" i="2"/>
  <c r="H27" i="2"/>
  <c r="G22" i="2"/>
  <c r="G24" i="2"/>
  <c r="G25" i="2"/>
  <c r="G26" i="2"/>
  <c r="G27" i="2"/>
  <c r="F22" i="2"/>
  <c r="F24" i="2"/>
  <c r="F25" i="2"/>
  <c r="F26" i="2"/>
  <c r="F27" i="2"/>
  <c r="E22" i="2"/>
  <c r="E24" i="2"/>
  <c r="E25" i="2"/>
  <c r="E26" i="2"/>
  <c r="E27" i="2"/>
  <c r="D22" i="2"/>
  <c r="D24" i="2"/>
  <c r="D25" i="2"/>
  <c r="D26" i="2"/>
  <c r="D27" i="2"/>
  <c r="L16" i="2"/>
  <c r="K16" i="2"/>
  <c r="J16" i="2"/>
  <c r="I16" i="2"/>
  <c r="H16" i="2"/>
  <c r="G16" i="2"/>
  <c r="F16" i="2"/>
  <c r="E16" i="2"/>
  <c r="D16" i="2"/>
  <c r="C16" i="2"/>
  <c r="C10" i="2"/>
  <c r="C49" i="1"/>
  <c r="C46" i="1"/>
  <c r="C47" i="1"/>
  <c r="C48" i="1"/>
  <c r="C51" i="1"/>
  <c r="C52" i="1"/>
  <c r="C55" i="1"/>
  <c r="L44" i="1"/>
  <c r="L50" i="1"/>
  <c r="L53" i="1"/>
  <c r="L54" i="1"/>
  <c r="L56" i="1"/>
  <c r="L57" i="1"/>
  <c r="L58" i="1"/>
  <c r="K50" i="1"/>
  <c r="K54" i="1"/>
  <c r="K56" i="1"/>
  <c r="K57" i="1"/>
  <c r="K58" i="1"/>
  <c r="J50" i="1"/>
  <c r="J54" i="1"/>
  <c r="J56" i="1"/>
  <c r="J57" i="1"/>
  <c r="J58" i="1"/>
  <c r="I50" i="1"/>
  <c r="I54" i="1"/>
  <c r="I56" i="1"/>
  <c r="I57" i="1"/>
  <c r="I58" i="1"/>
  <c r="H50" i="1"/>
  <c r="H54" i="1"/>
  <c r="H56" i="1"/>
  <c r="H57" i="1"/>
  <c r="H58" i="1"/>
  <c r="G50" i="1"/>
  <c r="G54" i="1"/>
  <c r="G56" i="1"/>
  <c r="G57" i="1"/>
  <c r="G58" i="1"/>
  <c r="F50" i="1"/>
  <c r="F54" i="1"/>
  <c r="F56" i="1"/>
  <c r="F57" i="1"/>
  <c r="F58" i="1"/>
  <c r="E50" i="1"/>
  <c r="E54" i="1"/>
  <c r="E56" i="1"/>
  <c r="E57" i="1"/>
  <c r="E58" i="1"/>
  <c r="D50" i="1"/>
  <c r="D54" i="1"/>
  <c r="D56" i="1"/>
  <c r="D57" i="1"/>
  <c r="D58" i="1"/>
  <c r="C56" i="1"/>
  <c r="C57" i="1"/>
  <c r="C54" i="1"/>
  <c r="C58" i="1"/>
  <c r="C31" i="1"/>
  <c r="C45" i="1"/>
  <c r="C50" i="1"/>
  <c r="L39" i="1"/>
  <c r="L41" i="1"/>
  <c r="K39" i="1"/>
  <c r="K41" i="1"/>
  <c r="J39" i="1"/>
  <c r="J41" i="1"/>
  <c r="I39" i="1"/>
  <c r="I41" i="1"/>
  <c r="H39" i="1"/>
  <c r="H41" i="1"/>
  <c r="G39" i="1"/>
  <c r="G41" i="1"/>
  <c r="F39" i="1"/>
  <c r="F41" i="1"/>
  <c r="E39" i="1"/>
  <c r="E41" i="1"/>
  <c r="D39" i="1"/>
  <c r="D41" i="1"/>
  <c r="C32" i="1"/>
  <c r="C33" i="1"/>
  <c r="C34" i="1"/>
  <c r="C35" i="1"/>
  <c r="C37" i="1"/>
  <c r="C38" i="1"/>
  <c r="C39" i="1"/>
  <c r="C40" i="1"/>
  <c r="C41" i="1"/>
</calcChain>
</file>

<file path=xl/sharedStrings.xml><?xml version="1.0" encoding="utf-8"?>
<sst xmlns="http://schemas.openxmlformats.org/spreadsheetml/2006/main" count="286" uniqueCount="105">
  <si>
    <t xml:space="preserve">Assumptions Management Case </t>
  </si>
  <si>
    <t>Income statement</t>
  </si>
  <si>
    <t>Assumption</t>
  </si>
  <si>
    <t>Explanation</t>
  </si>
  <si>
    <t>5-year historical average</t>
  </si>
  <si>
    <t>Year 2</t>
  </si>
  <si>
    <t>Year 3</t>
  </si>
  <si>
    <t>Year 4</t>
  </si>
  <si>
    <t>Year 5</t>
  </si>
  <si>
    <t>Year 6</t>
  </si>
  <si>
    <t>Purchase of material</t>
  </si>
  <si>
    <r>
      <t>of</t>
    </r>
    <r>
      <rPr>
        <i/>
        <sz val="11"/>
        <color theme="1"/>
        <rFont val="Calibri"/>
        <family val="2"/>
        <scheme val="minor"/>
      </rPr>
      <t xml:space="preserve"> Net revenues</t>
    </r>
  </si>
  <si>
    <t>Personnel expenses</t>
  </si>
  <si>
    <r>
      <t>30% of</t>
    </r>
    <r>
      <rPr>
        <i/>
        <sz val="11"/>
        <color theme="1"/>
        <rFont val="Calibri"/>
        <family val="2"/>
        <scheme val="minor"/>
      </rPr>
      <t xml:space="preserve"> Net revenues</t>
    </r>
    <r>
      <rPr>
        <sz val="11"/>
        <color theme="1"/>
        <rFont val="Calibri"/>
        <family val="2"/>
        <scheme val="minor"/>
      </rPr>
      <t xml:space="preserve"> in the first year, 25% thereafter</t>
    </r>
  </si>
  <si>
    <t>Other operating expenses</t>
  </si>
  <si>
    <t>Depreciation</t>
  </si>
  <si>
    <t>of Book assets at year start plus net investments</t>
  </si>
  <si>
    <t>Tax rate</t>
  </si>
  <si>
    <t>of Earnings before taxes</t>
  </si>
  <si>
    <t>Balance sheet</t>
  </si>
  <si>
    <t>Operating cash</t>
  </si>
  <si>
    <t>Accounts receivable</t>
  </si>
  <si>
    <t>Inventory</t>
  </si>
  <si>
    <t>Other operating assets</t>
  </si>
  <si>
    <t>Capital expenditures</t>
  </si>
  <si>
    <t>100 in the first year, thereafter 75</t>
  </si>
  <si>
    <t>Accounts payable</t>
  </si>
  <si>
    <t>Other operating liabilities</t>
  </si>
  <si>
    <t>Revolving credit line</t>
  </si>
  <si>
    <t>Reorganization costs</t>
  </si>
  <si>
    <t>extraordinary charge, after taxes</t>
  </si>
  <si>
    <t>Inflation</t>
  </si>
  <si>
    <t>Pro-forma Income Statement</t>
  </si>
  <si>
    <t>Today</t>
  </si>
  <si>
    <t>Year 1</t>
  </si>
  <si>
    <t>Year 7</t>
  </si>
  <si>
    <t>Year 8</t>
  </si>
  <si>
    <t>Year 9</t>
  </si>
  <si>
    <t>Net revenues</t>
  </si>
  <si>
    <t>- Purchase of material</t>
  </si>
  <si>
    <t>- Personnel expenses</t>
  </si>
  <si>
    <t>- Other operating expenses</t>
  </si>
  <si>
    <t>- Depreciation</t>
  </si>
  <si>
    <t>- Deal costs</t>
  </si>
  <si>
    <t>EBIT</t>
  </si>
  <si>
    <t>'- Interest expenses</t>
  </si>
  <si>
    <t>Earnings before taxes (EBT)</t>
  </si>
  <si>
    <t>- Taxes</t>
  </si>
  <si>
    <t>Net income</t>
  </si>
  <si>
    <t>Pro-forma Balance Sheet</t>
  </si>
  <si>
    <t>Excess cash</t>
  </si>
  <si>
    <t>Other current assets</t>
  </si>
  <si>
    <t>Fixed assets</t>
  </si>
  <si>
    <t>Total assets</t>
  </si>
  <si>
    <t>Other current liabilities</t>
  </si>
  <si>
    <t>Total Liabilities</t>
  </si>
  <si>
    <t>Share capital</t>
  </si>
  <si>
    <t>Retained earnings</t>
  </si>
  <si>
    <t>Total equity</t>
  </si>
  <si>
    <t>Total L&amp;E</t>
  </si>
  <si>
    <t>NOPLAT</t>
  </si>
  <si>
    <t>+ Depreciation</t>
  </si>
  <si>
    <t>- Change in operating net assets</t>
  </si>
  <si>
    <t>Operating CF</t>
  </si>
  <si>
    <t>- Investments</t>
  </si>
  <si>
    <t>Free Cash Flow</t>
  </si>
  <si>
    <t>- Interest expenses (after taxes)</t>
  </si>
  <si>
    <t>- Repayment of debt (revolving credit line)</t>
  </si>
  <si>
    <t>+ New debt (revolving credit line)</t>
  </si>
  <si>
    <t>Residual Cash Flow</t>
  </si>
  <si>
    <t>- Net dividend</t>
  </si>
  <si>
    <t>Change in cash</t>
  </si>
  <si>
    <t>Sources of funds</t>
  </si>
  <si>
    <t xml:space="preserve">    Bank loan</t>
  </si>
  <si>
    <t xml:space="preserve">    Buyer's equity</t>
  </si>
  <si>
    <t>Total financing</t>
  </si>
  <si>
    <t>Debt Schedule (EUR 1'000)</t>
  </si>
  <si>
    <t>Senior bank loan</t>
  </si>
  <si>
    <t>Subordinated vender's loan</t>
  </si>
  <si>
    <t>Total debt outstanding</t>
  </si>
  <si>
    <t>Debt payments (EUR 1'000)</t>
  </si>
  <si>
    <t>Interest expenses</t>
  </si>
  <si>
    <t xml:space="preserve">     Senior bank loan (2%)</t>
  </si>
  <si>
    <t xml:space="preserve">     Subordinated vender's loan (4%)</t>
  </si>
  <si>
    <t xml:space="preserve">     Total interest expenses</t>
  </si>
  <si>
    <t>Repayment of notional</t>
  </si>
  <si>
    <t xml:space="preserve">     Senior bank loan</t>
  </si>
  <si>
    <t xml:space="preserve">     Subordinated vender's loan</t>
  </si>
  <si>
    <t xml:space="preserve">     Total repayment of notional</t>
  </si>
  <si>
    <t>Total debt payments</t>
  </si>
  <si>
    <t>Acquisition price (EUR 1'000)</t>
  </si>
  <si>
    <t>Deal Financing</t>
  </si>
  <si>
    <t>Subordinated debt. Annual repayment of 500 after repayment of bank loan</t>
  </si>
  <si>
    <t xml:space="preserve">    Vendor's loan</t>
  </si>
  <si>
    <t>Amount</t>
  </si>
  <si>
    <t>Rate</t>
  </si>
  <si>
    <t>Text</t>
  </si>
  <si>
    <t>Senior loan, 500 annual paydown starting Year 2.</t>
  </si>
  <si>
    <t>Net revenues Year 1</t>
  </si>
  <si>
    <t>Annual growth Net Revenues (Years 2 to 6)</t>
  </si>
  <si>
    <t>Annual growth Net Revenues after year 6</t>
  </si>
  <si>
    <t>Maximum 100; 6% interest rate</t>
  </si>
  <si>
    <t>Pro-forma Cash Flow Statement (EUR 1'000)</t>
  </si>
  <si>
    <t>Pro-forma Balance Sheets and Income Statements</t>
  </si>
  <si>
    <r>
      <t xml:space="preserve">+ </t>
    </r>
    <r>
      <rPr>
        <sz val="11"/>
        <color theme="1"/>
        <rFont val="Calibri"/>
        <family val="2"/>
        <scheme val="minor"/>
      </rPr>
      <t>New equity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</si>
</sst>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/>
    <xf numFmtId="0" fontId="2" fillId="0" borderId="1" xfId="0" applyFont="1" applyBorder="1"/>
    <xf numFmtId="0" fontId="2" fillId="0" borderId="0" xfId="0" applyFont="1"/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Fill="1"/>
    <xf numFmtId="0" fontId="2" fillId="3" borderId="1" xfId="0" applyFont="1" applyFill="1" applyBorder="1" applyAlignment="1">
      <alignment horizontal="left"/>
    </xf>
    <xf numFmtId="9" fontId="0" fillId="3" borderId="1" xfId="0" applyNumberFormat="1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4" borderId="1" xfId="0" applyFill="1" applyBorder="1"/>
    <xf numFmtId="9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quotePrefix="1" applyFill="1"/>
    <xf numFmtId="0" fontId="2" fillId="3" borderId="6" xfId="0" quotePrefix="1" applyFont="1" applyFill="1" applyBorder="1"/>
    <xf numFmtId="3" fontId="2" fillId="4" borderId="6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3" fontId="0" fillId="3" borderId="0" xfId="0" applyNumberFormat="1" applyFill="1"/>
    <xf numFmtId="9" fontId="0" fillId="3" borderId="0" xfId="0" applyNumberFormat="1" applyFill="1" applyAlignment="1">
      <alignment horizontal="center"/>
    </xf>
    <xf numFmtId="3" fontId="2" fillId="3" borderId="6" xfId="0" applyNumberFormat="1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0" fontId="0" fillId="3" borderId="5" xfId="0" applyFont="1" applyFill="1" applyBorder="1"/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0" xfId="0" quotePrefix="1" applyFont="1" applyFill="1" applyBorder="1"/>
    <xf numFmtId="3" fontId="0" fillId="3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/>
    <xf numFmtId="3" fontId="4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2" fillId="3" borderId="0" xfId="0" applyFont="1" applyFill="1"/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ean%20Wa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 1 and 2"/>
      <sheetName val="Exhibits 3 and 4"/>
      <sheetName val="Exhibits 5 and 6"/>
      <sheetName val="Exhibit 7"/>
    </sheetNames>
    <sheetDataSet>
      <sheetData sheetId="0"/>
      <sheetData sheetId="1">
        <row r="10">
          <cell r="J10">
            <v>273</v>
          </cell>
        </row>
        <row r="11">
          <cell r="J11">
            <v>211</v>
          </cell>
        </row>
        <row r="12">
          <cell r="J12">
            <v>38</v>
          </cell>
        </row>
        <row r="13">
          <cell r="J13">
            <v>60</v>
          </cell>
        </row>
        <row r="16">
          <cell r="J16">
            <v>180</v>
          </cell>
        </row>
        <row r="17">
          <cell r="J17">
            <v>159</v>
          </cell>
        </row>
        <row r="18">
          <cell r="J18">
            <v>0</v>
          </cell>
        </row>
        <row r="21">
          <cell r="J21">
            <v>100</v>
          </cell>
        </row>
        <row r="22">
          <cell r="J22">
            <v>243</v>
          </cell>
        </row>
        <row r="32">
          <cell r="J32">
            <v>3348</v>
          </cell>
        </row>
        <row r="33">
          <cell r="J33">
            <v>1280</v>
          </cell>
        </row>
        <row r="34">
          <cell r="J34">
            <v>761</v>
          </cell>
        </row>
        <row r="35">
          <cell r="J35">
            <v>347</v>
          </cell>
        </row>
        <row r="36">
          <cell r="J36">
            <v>60</v>
          </cell>
        </row>
        <row r="38">
          <cell r="J38">
            <v>0</v>
          </cell>
        </row>
        <row r="40">
          <cell r="J40">
            <v>200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workbookViewId="0">
      <selection activeCell="B29" sqref="B29"/>
    </sheetView>
  </sheetViews>
  <sheetFormatPr defaultRowHeight="15" x14ac:dyDescent="0.25"/>
  <cols>
    <col min="2" max="2" width="31.42578125" customWidth="1"/>
  </cols>
  <sheetData>
    <row r="2" spans="2:12" x14ac:dyDescent="0.25">
      <c r="B2" s="64" t="s">
        <v>91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27" t="s">
        <v>90</v>
      </c>
      <c r="C4" s="27">
        <v>4500</v>
      </c>
      <c r="D4" s="1"/>
      <c r="E4" s="1"/>
      <c r="F4" s="1"/>
      <c r="G4" s="1"/>
      <c r="H4" s="1"/>
      <c r="I4" s="1"/>
      <c r="J4" s="1"/>
      <c r="K4" s="1"/>
      <c r="L4" s="1"/>
    </row>
    <row r="5" spans="2:1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25">
      <c r="B6" s="27" t="s">
        <v>72</v>
      </c>
      <c r="C6" s="27" t="s">
        <v>94</v>
      </c>
      <c r="D6" s="27" t="s">
        <v>95</v>
      </c>
      <c r="E6" s="27" t="s">
        <v>96</v>
      </c>
      <c r="F6" s="40"/>
      <c r="G6" s="40"/>
      <c r="H6" s="40"/>
      <c r="I6" s="40"/>
      <c r="J6" s="40"/>
      <c r="K6" s="40"/>
      <c r="L6" s="40"/>
    </row>
    <row r="7" spans="2:12" x14ac:dyDescent="0.25">
      <c r="B7" s="1" t="s">
        <v>74</v>
      </c>
      <c r="C7" s="41">
        <v>500</v>
      </c>
      <c r="D7" s="1"/>
      <c r="E7" s="1"/>
      <c r="F7" s="1"/>
      <c r="G7" s="1"/>
      <c r="H7" s="1"/>
      <c r="I7" s="1"/>
      <c r="J7" s="1"/>
      <c r="K7" s="1"/>
      <c r="L7" s="1"/>
    </row>
    <row r="8" spans="2:12" x14ac:dyDescent="0.25">
      <c r="B8" s="1" t="s">
        <v>73</v>
      </c>
      <c r="C8" s="41">
        <v>2500</v>
      </c>
      <c r="D8" s="42">
        <v>0.02</v>
      </c>
      <c r="E8" s="1" t="s">
        <v>97</v>
      </c>
      <c r="F8" s="1"/>
      <c r="G8" s="1"/>
      <c r="H8" s="1"/>
      <c r="I8" s="1"/>
      <c r="J8" s="1"/>
      <c r="K8" s="1"/>
      <c r="L8" s="1"/>
    </row>
    <row r="9" spans="2:12" x14ac:dyDescent="0.25">
      <c r="B9" s="1" t="s">
        <v>93</v>
      </c>
      <c r="C9" s="41">
        <v>1500</v>
      </c>
      <c r="D9" s="42">
        <v>0.04</v>
      </c>
      <c r="E9" s="1" t="s">
        <v>92</v>
      </c>
      <c r="F9" s="1"/>
      <c r="G9" s="1"/>
      <c r="H9" s="1"/>
      <c r="I9" s="1"/>
      <c r="J9" s="1"/>
      <c r="K9" s="1"/>
      <c r="L9" s="1"/>
    </row>
    <row r="10" spans="2:12" x14ac:dyDescent="0.25">
      <c r="B10" s="27" t="s">
        <v>75</v>
      </c>
      <c r="C10" s="43">
        <f>SUM(C6:C9)</f>
        <v>4500</v>
      </c>
      <c r="D10" s="40"/>
      <c r="E10" s="40"/>
      <c r="F10" s="40"/>
      <c r="G10" s="40"/>
      <c r="H10" s="40"/>
      <c r="I10" s="40"/>
      <c r="J10" s="40"/>
      <c r="K10" s="40"/>
      <c r="L10" s="40"/>
    </row>
    <row r="11" spans="2:12" x14ac:dyDescent="0.25">
      <c r="B11" s="1"/>
      <c r="C11" s="4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 x14ac:dyDescent="0.25">
      <c r="B13" s="27" t="s">
        <v>76</v>
      </c>
      <c r="C13" s="20" t="s">
        <v>33</v>
      </c>
      <c r="D13" s="20" t="s">
        <v>34</v>
      </c>
      <c r="E13" s="20" t="s">
        <v>5</v>
      </c>
      <c r="F13" s="20" t="s">
        <v>6</v>
      </c>
      <c r="G13" s="20" t="s">
        <v>7</v>
      </c>
      <c r="H13" s="20" t="s">
        <v>8</v>
      </c>
      <c r="I13" s="20" t="s">
        <v>9</v>
      </c>
      <c r="J13" s="20" t="s">
        <v>35</v>
      </c>
      <c r="K13" s="20" t="s">
        <v>36</v>
      </c>
      <c r="L13" s="20" t="s">
        <v>37</v>
      </c>
    </row>
    <row r="14" spans="2:12" x14ac:dyDescent="0.25">
      <c r="B14" s="1" t="s">
        <v>77</v>
      </c>
      <c r="C14" s="22">
        <f>C8</f>
        <v>2500</v>
      </c>
      <c r="D14" s="31">
        <f>C14</f>
        <v>2500</v>
      </c>
      <c r="E14" s="31">
        <f>D14-500</f>
        <v>2000</v>
      </c>
      <c r="F14" s="31">
        <f t="shared" ref="F14:H14" si="0">E14-500</f>
        <v>1500</v>
      </c>
      <c r="G14" s="31">
        <f t="shared" si="0"/>
        <v>1000</v>
      </c>
      <c r="H14" s="31">
        <f t="shared" si="0"/>
        <v>500</v>
      </c>
      <c r="I14" s="31">
        <v>0</v>
      </c>
      <c r="J14" s="31">
        <v>0</v>
      </c>
      <c r="K14" s="31">
        <v>0</v>
      </c>
      <c r="L14" s="31">
        <v>0</v>
      </c>
    </row>
    <row r="15" spans="2:12" x14ac:dyDescent="0.25">
      <c r="B15" s="1" t="s">
        <v>78</v>
      </c>
      <c r="C15" s="28">
        <f>C9</f>
        <v>1500</v>
      </c>
      <c r="D15" s="31">
        <f>C15</f>
        <v>1500</v>
      </c>
      <c r="E15" s="31">
        <f t="shared" ref="E15:I15" si="1">D15</f>
        <v>1500</v>
      </c>
      <c r="F15" s="31">
        <f t="shared" si="1"/>
        <v>1500</v>
      </c>
      <c r="G15" s="31">
        <f t="shared" si="1"/>
        <v>1500</v>
      </c>
      <c r="H15" s="31">
        <f t="shared" si="1"/>
        <v>1500</v>
      </c>
      <c r="I15" s="31">
        <f t="shared" si="1"/>
        <v>1500</v>
      </c>
      <c r="J15" s="31">
        <f>I15-500</f>
        <v>1000</v>
      </c>
      <c r="K15" s="31">
        <f t="shared" ref="K15:L15" si="2">J15-500</f>
        <v>500</v>
      </c>
      <c r="L15" s="31">
        <f t="shared" si="2"/>
        <v>0</v>
      </c>
    </row>
    <row r="16" spans="2:12" x14ac:dyDescent="0.25">
      <c r="B16" s="27" t="s">
        <v>79</v>
      </c>
      <c r="C16" s="26">
        <f>C14+C15</f>
        <v>4000</v>
      </c>
      <c r="D16" s="32">
        <f t="shared" ref="D16:L16" si="3">D14+D15</f>
        <v>4000</v>
      </c>
      <c r="E16" s="32">
        <f t="shared" si="3"/>
        <v>3500</v>
      </c>
      <c r="F16" s="32">
        <f t="shared" si="3"/>
        <v>3000</v>
      </c>
      <c r="G16" s="32">
        <f t="shared" si="3"/>
        <v>2500</v>
      </c>
      <c r="H16" s="32">
        <f t="shared" si="3"/>
        <v>2000</v>
      </c>
      <c r="I16" s="32">
        <f t="shared" si="3"/>
        <v>1500</v>
      </c>
      <c r="J16" s="32">
        <f t="shared" si="3"/>
        <v>1000</v>
      </c>
      <c r="K16" s="32">
        <f t="shared" si="3"/>
        <v>500</v>
      </c>
      <c r="L16" s="32">
        <f t="shared" si="3"/>
        <v>0</v>
      </c>
    </row>
    <row r="17" spans="2:12" x14ac:dyDescent="0.25"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</row>
    <row r="18" spans="2:12" x14ac:dyDescent="0.25">
      <c r="B18" s="27" t="s">
        <v>80</v>
      </c>
      <c r="C18" s="20" t="s">
        <v>33</v>
      </c>
      <c r="D18" s="20" t="s">
        <v>34</v>
      </c>
      <c r="E18" s="20" t="s">
        <v>5</v>
      </c>
      <c r="F18" s="20" t="s">
        <v>6</v>
      </c>
      <c r="G18" s="20" t="s">
        <v>7</v>
      </c>
      <c r="H18" s="20" t="s">
        <v>8</v>
      </c>
      <c r="I18" s="20" t="s">
        <v>9</v>
      </c>
      <c r="J18" s="20" t="s">
        <v>35</v>
      </c>
      <c r="K18" s="20" t="s">
        <v>36</v>
      </c>
      <c r="L18" s="20" t="s">
        <v>37</v>
      </c>
    </row>
    <row r="19" spans="2:12" x14ac:dyDescent="0.25">
      <c r="B19" s="33" t="s">
        <v>81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 t="s">
        <v>82</v>
      </c>
      <c r="C20" s="34"/>
      <c r="D20" s="36">
        <f t="shared" ref="D20:L20" si="4">C14*$D$8</f>
        <v>50</v>
      </c>
      <c r="E20" s="36">
        <f t="shared" si="4"/>
        <v>50</v>
      </c>
      <c r="F20" s="36">
        <f t="shared" si="4"/>
        <v>40</v>
      </c>
      <c r="G20" s="36">
        <f t="shared" si="4"/>
        <v>30</v>
      </c>
      <c r="H20" s="36">
        <f t="shared" si="4"/>
        <v>20</v>
      </c>
      <c r="I20" s="36">
        <f t="shared" si="4"/>
        <v>10</v>
      </c>
      <c r="J20" s="36">
        <f t="shared" si="4"/>
        <v>0</v>
      </c>
      <c r="K20" s="36">
        <f t="shared" si="4"/>
        <v>0</v>
      </c>
      <c r="L20" s="36">
        <f t="shared" si="4"/>
        <v>0</v>
      </c>
    </row>
    <row r="21" spans="2:12" x14ac:dyDescent="0.25">
      <c r="B21" s="1" t="s">
        <v>83</v>
      </c>
      <c r="C21" s="34"/>
      <c r="D21" s="36">
        <f t="shared" ref="D21:L21" si="5">C15*$D$9</f>
        <v>60</v>
      </c>
      <c r="E21" s="36">
        <f t="shared" si="5"/>
        <v>60</v>
      </c>
      <c r="F21" s="36">
        <f t="shared" si="5"/>
        <v>60</v>
      </c>
      <c r="G21" s="36">
        <f t="shared" si="5"/>
        <v>60</v>
      </c>
      <c r="H21" s="36">
        <f t="shared" si="5"/>
        <v>60</v>
      </c>
      <c r="I21" s="36">
        <f t="shared" si="5"/>
        <v>60</v>
      </c>
      <c r="J21" s="36">
        <f t="shared" si="5"/>
        <v>60</v>
      </c>
      <c r="K21" s="36">
        <f t="shared" si="5"/>
        <v>40</v>
      </c>
      <c r="L21" s="36">
        <f t="shared" si="5"/>
        <v>20</v>
      </c>
    </row>
    <row r="22" spans="2:12" x14ac:dyDescent="0.25">
      <c r="B22" s="37" t="s">
        <v>84</v>
      </c>
      <c r="C22" s="38"/>
      <c r="D22" s="39">
        <f>D20+D21</f>
        <v>110</v>
      </c>
      <c r="E22" s="39">
        <f t="shared" ref="E22:L22" si="6">E20+E21</f>
        <v>110</v>
      </c>
      <c r="F22" s="39">
        <f t="shared" si="6"/>
        <v>100</v>
      </c>
      <c r="G22" s="39">
        <f t="shared" si="6"/>
        <v>90</v>
      </c>
      <c r="H22" s="39">
        <f t="shared" si="6"/>
        <v>80</v>
      </c>
      <c r="I22" s="39">
        <f t="shared" si="6"/>
        <v>70</v>
      </c>
      <c r="J22" s="39">
        <f t="shared" si="6"/>
        <v>60</v>
      </c>
      <c r="K22" s="39">
        <f t="shared" si="6"/>
        <v>40</v>
      </c>
      <c r="L22" s="39">
        <f t="shared" si="6"/>
        <v>20</v>
      </c>
    </row>
    <row r="23" spans="2:12" x14ac:dyDescent="0.25">
      <c r="B23" s="33" t="s">
        <v>85</v>
      </c>
      <c r="C23" s="34"/>
      <c r="D23" s="36"/>
      <c r="E23" s="36"/>
      <c r="F23" s="36"/>
      <c r="G23" s="36"/>
      <c r="H23" s="36"/>
      <c r="I23" s="36"/>
      <c r="J23" s="36"/>
      <c r="K23" s="36"/>
      <c r="L23" s="36"/>
    </row>
    <row r="24" spans="2:12" x14ac:dyDescent="0.25">
      <c r="B24" s="1" t="s">
        <v>86</v>
      </c>
      <c r="C24" s="34"/>
      <c r="D24" s="36">
        <f t="shared" ref="D24:L25" si="7">C14-D14</f>
        <v>0</v>
      </c>
      <c r="E24" s="36">
        <f t="shared" si="7"/>
        <v>500</v>
      </c>
      <c r="F24" s="36">
        <f t="shared" si="7"/>
        <v>500</v>
      </c>
      <c r="G24" s="36">
        <f t="shared" si="7"/>
        <v>500</v>
      </c>
      <c r="H24" s="36">
        <f t="shared" si="7"/>
        <v>500</v>
      </c>
      <c r="I24" s="36">
        <f t="shared" si="7"/>
        <v>500</v>
      </c>
      <c r="J24" s="36">
        <f t="shared" si="7"/>
        <v>0</v>
      </c>
      <c r="K24" s="36">
        <f t="shared" si="7"/>
        <v>0</v>
      </c>
      <c r="L24" s="36">
        <f t="shared" si="7"/>
        <v>0</v>
      </c>
    </row>
    <row r="25" spans="2:12" x14ac:dyDescent="0.25">
      <c r="B25" s="1" t="s">
        <v>87</v>
      </c>
      <c r="C25" s="34"/>
      <c r="D25" s="36">
        <f t="shared" si="7"/>
        <v>0</v>
      </c>
      <c r="E25" s="36">
        <f t="shared" si="7"/>
        <v>0</v>
      </c>
      <c r="F25" s="36">
        <f t="shared" si="7"/>
        <v>0</v>
      </c>
      <c r="G25" s="36">
        <f t="shared" si="7"/>
        <v>0</v>
      </c>
      <c r="H25" s="36">
        <f t="shared" si="7"/>
        <v>0</v>
      </c>
      <c r="I25" s="36">
        <f t="shared" si="7"/>
        <v>0</v>
      </c>
      <c r="J25" s="36">
        <f t="shared" si="7"/>
        <v>500</v>
      </c>
      <c r="K25" s="36">
        <f t="shared" si="7"/>
        <v>500</v>
      </c>
      <c r="L25" s="36">
        <f t="shared" si="7"/>
        <v>500</v>
      </c>
    </row>
    <row r="26" spans="2:12" x14ac:dyDescent="0.25">
      <c r="B26" s="37" t="s">
        <v>88</v>
      </c>
      <c r="C26" s="38"/>
      <c r="D26" s="39">
        <f>D24+D25</f>
        <v>0</v>
      </c>
      <c r="E26" s="39">
        <f t="shared" ref="E26:L26" si="8">E24+E25</f>
        <v>500</v>
      </c>
      <c r="F26" s="39">
        <f t="shared" si="8"/>
        <v>500</v>
      </c>
      <c r="G26" s="39">
        <f t="shared" si="8"/>
        <v>500</v>
      </c>
      <c r="H26" s="39">
        <f t="shared" si="8"/>
        <v>500</v>
      </c>
      <c r="I26" s="39">
        <f t="shared" si="8"/>
        <v>500</v>
      </c>
      <c r="J26" s="39">
        <f t="shared" si="8"/>
        <v>500</v>
      </c>
      <c r="K26" s="39">
        <f t="shared" si="8"/>
        <v>500</v>
      </c>
      <c r="L26" s="39">
        <f t="shared" si="8"/>
        <v>500</v>
      </c>
    </row>
    <row r="27" spans="2:12" x14ac:dyDescent="0.25">
      <c r="B27" s="27" t="s">
        <v>89</v>
      </c>
      <c r="C27" s="26"/>
      <c r="D27" s="32">
        <f t="shared" ref="D27:L27" si="9">D22+D26</f>
        <v>110</v>
      </c>
      <c r="E27" s="32">
        <f t="shared" si="9"/>
        <v>610</v>
      </c>
      <c r="F27" s="32">
        <f t="shared" si="9"/>
        <v>600</v>
      </c>
      <c r="G27" s="32">
        <f t="shared" si="9"/>
        <v>590</v>
      </c>
      <c r="H27" s="32">
        <f t="shared" si="9"/>
        <v>580</v>
      </c>
      <c r="I27" s="32">
        <f t="shared" si="9"/>
        <v>570</v>
      </c>
      <c r="J27" s="32">
        <f t="shared" si="9"/>
        <v>560</v>
      </c>
      <c r="K27" s="32">
        <f t="shared" si="9"/>
        <v>540</v>
      </c>
      <c r="L27" s="32">
        <f t="shared" si="9"/>
        <v>520</v>
      </c>
    </row>
    <row r="28" spans="2:1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7"/>
  <sheetViews>
    <sheetView topLeftCell="A31" workbookViewId="0">
      <selection activeCell="N23" sqref="N23"/>
    </sheetView>
  </sheetViews>
  <sheetFormatPr defaultColWidth="8.85546875" defaultRowHeight="15" x14ac:dyDescent="0.25"/>
  <cols>
    <col min="2" max="2" width="40.42578125" bestFit="1" customWidth="1"/>
    <col min="3" max="3" width="8.140625" customWidth="1"/>
    <col min="4" max="7" width="8.140625" style="7" customWidth="1"/>
    <col min="8" max="8" width="7.42578125" style="7" customWidth="1"/>
    <col min="9" max="12" width="7.42578125" customWidth="1"/>
  </cols>
  <sheetData>
    <row r="2" spans="2:12" x14ac:dyDescent="0.2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3" customFormat="1" x14ac:dyDescent="0.25">
      <c r="B4" s="53" t="s">
        <v>1</v>
      </c>
      <c r="C4" s="65" t="s">
        <v>2</v>
      </c>
      <c r="D4" s="65"/>
      <c r="E4" s="65" t="s">
        <v>3</v>
      </c>
      <c r="F4" s="65"/>
      <c r="G4" s="65"/>
      <c r="H4" s="65"/>
      <c r="I4" s="65"/>
      <c r="J4" s="65"/>
      <c r="K4" s="74"/>
      <c r="L4" s="74"/>
    </row>
    <row r="5" spans="2:12" s="3" customFormat="1" x14ac:dyDescent="0.25">
      <c r="B5" s="48" t="s">
        <v>98</v>
      </c>
      <c r="C5" s="5">
        <v>3321</v>
      </c>
      <c r="D5" s="12"/>
      <c r="E5" s="66" t="s">
        <v>4</v>
      </c>
      <c r="F5" s="66"/>
      <c r="G5" s="66"/>
      <c r="H5" s="66"/>
      <c r="I5" s="66"/>
      <c r="J5" s="66"/>
      <c r="K5" s="74"/>
      <c r="L5" s="74"/>
    </row>
    <row r="6" spans="2:12" s="47" customFormat="1" x14ac:dyDescent="0.25">
      <c r="B6" s="51"/>
      <c r="J6" s="52"/>
    </row>
    <row r="7" spans="2:12" x14ac:dyDescent="0.25">
      <c r="B7" s="51"/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4"/>
      <c r="I7" s="46"/>
      <c r="J7" s="55"/>
      <c r="K7" s="1"/>
      <c r="L7" s="1"/>
    </row>
    <row r="8" spans="2:12" x14ac:dyDescent="0.25">
      <c r="B8" s="4" t="s">
        <v>99</v>
      </c>
      <c r="C8" s="8">
        <v>50</v>
      </c>
      <c r="D8" s="8">
        <v>100</v>
      </c>
      <c r="E8" s="8">
        <v>150</v>
      </c>
      <c r="F8" s="8">
        <v>200</v>
      </c>
      <c r="G8" s="8">
        <v>250</v>
      </c>
      <c r="H8" s="54"/>
      <c r="I8" s="46"/>
      <c r="J8" s="55"/>
      <c r="K8" s="1"/>
      <c r="L8" s="1"/>
    </row>
    <row r="9" spans="2:12" x14ac:dyDescent="0.25">
      <c r="B9" s="51"/>
      <c r="C9" s="49"/>
      <c r="D9" s="49"/>
      <c r="E9" s="50"/>
      <c r="F9" s="50"/>
      <c r="G9" s="50"/>
      <c r="H9" s="46"/>
      <c r="I9" s="46"/>
      <c r="J9" s="55"/>
      <c r="K9" s="1"/>
      <c r="L9" s="1"/>
    </row>
    <row r="10" spans="2:12" x14ac:dyDescent="0.25">
      <c r="B10" s="4" t="s">
        <v>100</v>
      </c>
      <c r="C10" s="9">
        <v>0.01</v>
      </c>
      <c r="D10" s="4"/>
      <c r="E10" s="66" t="s">
        <v>31</v>
      </c>
      <c r="F10" s="66"/>
      <c r="G10" s="66"/>
      <c r="H10" s="66"/>
      <c r="I10" s="66"/>
      <c r="J10" s="66"/>
      <c r="K10" s="1"/>
      <c r="L10" s="1"/>
    </row>
    <row r="11" spans="2:12" x14ac:dyDescent="0.25">
      <c r="B11" s="10" t="s">
        <v>10</v>
      </c>
      <c r="C11" s="11">
        <v>0.41</v>
      </c>
      <c r="D11" s="12"/>
      <c r="E11" s="68" t="s">
        <v>11</v>
      </c>
      <c r="F11" s="68"/>
      <c r="G11" s="68"/>
      <c r="H11" s="68"/>
      <c r="I11" s="68"/>
      <c r="J11" s="68"/>
      <c r="K11" s="1"/>
      <c r="L11" s="1"/>
    </row>
    <row r="12" spans="2:12" x14ac:dyDescent="0.25">
      <c r="B12" s="10" t="s">
        <v>12</v>
      </c>
      <c r="C12" s="11">
        <v>0.3</v>
      </c>
      <c r="D12" s="13">
        <v>0.25</v>
      </c>
      <c r="E12" s="68" t="s">
        <v>13</v>
      </c>
      <c r="F12" s="68"/>
      <c r="G12" s="68"/>
      <c r="H12" s="68"/>
      <c r="I12" s="68"/>
      <c r="J12" s="68"/>
      <c r="K12" s="1"/>
      <c r="L12" s="1"/>
    </row>
    <row r="13" spans="2:12" x14ac:dyDescent="0.25">
      <c r="B13" s="10" t="s">
        <v>14</v>
      </c>
      <c r="C13" s="11">
        <v>0.11</v>
      </c>
      <c r="D13" s="12"/>
      <c r="E13" s="68" t="s">
        <v>11</v>
      </c>
      <c r="F13" s="68"/>
      <c r="G13" s="68"/>
      <c r="H13" s="68"/>
      <c r="I13" s="68"/>
      <c r="J13" s="68"/>
      <c r="K13" s="1"/>
      <c r="L13" s="1"/>
    </row>
    <row r="14" spans="2:12" x14ac:dyDescent="0.25">
      <c r="B14" s="10" t="s">
        <v>15</v>
      </c>
      <c r="C14" s="11">
        <v>0.5</v>
      </c>
      <c r="D14" s="12"/>
      <c r="E14" s="68" t="s">
        <v>16</v>
      </c>
      <c r="F14" s="68"/>
      <c r="G14" s="68"/>
      <c r="H14" s="68"/>
      <c r="I14" s="68"/>
      <c r="J14" s="68"/>
      <c r="K14" s="1"/>
      <c r="L14" s="1"/>
    </row>
    <row r="15" spans="2:12" x14ac:dyDescent="0.25">
      <c r="B15" s="10" t="s">
        <v>17</v>
      </c>
      <c r="C15" s="11">
        <v>0.21</v>
      </c>
      <c r="D15" s="12"/>
      <c r="E15" s="68" t="s">
        <v>18</v>
      </c>
      <c r="F15" s="68"/>
      <c r="G15" s="68"/>
      <c r="H15" s="68"/>
      <c r="I15" s="68"/>
      <c r="J15" s="68"/>
      <c r="K15" s="1"/>
      <c r="L15" s="1"/>
    </row>
    <row r="16" spans="2:12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1"/>
      <c r="L16" s="1"/>
    </row>
    <row r="17" spans="2:12" s="3" customFormat="1" x14ac:dyDescent="0.25">
      <c r="B17" s="2" t="s">
        <v>19</v>
      </c>
      <c r="C17" s="69" t="s">
        <v>2</v>
      </c>
      <c r="D17" s="69"/>
      <c r="E17" s="67" t="s">
        <v>3</v>
      </c>
      <c r="F17" s="67"/>
      <c r="G17" s="67"/>
      <c r="H17" s="67"/>
      <c r="I17" s="67"/>
      <c r="J17" s="67"/>
      <c r="K17" s="74"/>
      <c r="L17" s="74"/>
    </row>
    <row r="18" spans="2:12" x14ac:dyDescent="0.25">
      <c r="B18" s="10" t="s">
        <v>20</v>
      </c>
      <c r="C18" s="14">
        <v>0.02</v>
      </c>
      <c r="D18" s="15"/>
      <c r="E18" s="68" t="s">
        <v>11</v>
      </c>
      <c r="F18" s="68"/>
      <c r="G18" s="68"/>
      <c r="H18" s="68"/>
      <c r="I18" s="68"/>
      <c r="J18" s="68"/>
      <c r="K18" s="1"/>
      <c r="L18" s="1"/>
    </row>
    <row r="19" spans="2:12" x14ac:dyDescent="0.25">
      <c r="B19" s="10" t="s">
        <v>21</v>
      </c>
      <c r="C19" s="14">
        <v>8.3000000000000004E-2</v>
      </c>
      <c r="D19" s="15"/>
      <c r="E19" s="68" t="s">
        <v>11</v>
      </c>
      <c r="F19" s="68"/>
      <c r="G19" s="68"/>
      <c r="H19" s="68"/>
      <c r="I19" s="68"/>
      <c r="J19" s="68"/>
      <c r="K19" s="1"/>
      <c r="L19" s="1"/>
    </row>
    <row r="20" spans="2:12" x14ac:dyDescent="0.25">
      <c r="B20" s="10" t="s">
        <v>22</v>
      </c>
      <c r="C20" s="14">
        <v>0.06</v>
      </c>
      <c r="D20" s="15"/>
      <c r="E20" s="68" t="s">
        <v>11</v>
      </c>
      <c r="F20" s="68"/>
      <c r="G20" s="68"/>
      <c r="H20" s="68"/>
      <c r="I20" s="68"/>
      <c r="J20" s="68"/>
      <c r="K20" s="1"/>
      <c r="L20" s="1"/>
    </row>
    <row r="21" spans="2:12" x14ac:dyDescent="0.25">
      <c r="B21" s="10" t="s">
        <v>23</v>
      </c>
      <c r="C21" s="14">
        <v>2.1999999999999999E-2</v>
      </c>
      <c r="D21" s="15"/>
      <c r="E21" s="68" t="s">
        <v>11</v>
      </c>
      <c r="F21" s="68"/>
      <c r="G21" s="68"/>
      <c r="H21" s="68"/>
      <c r="I21" s="68"/>
      <c r="J21" s="68"/>
      <c r="K21" s="1"/>
      <c r="L21" s="1"/>
    </row>
    <row r="22" spans="2:12" x14ac:dyDescent="0.25">
      <c r="B22" s="10" t="s">
        <v>24</v>
      </c>
      <c r="C22" s="16">
        <v>100</v>
      </c>
      <c r="D22" s="17">
        <v>75</v>
      </c>
      <c r="E22" s="68" t="s">
        <v>25</v>
      </c>
      <c r="F22" s="68"/>
      <c r="G22" s="68"/>
      <c r="H22" s="68"/>
      <c r="I22" s="68"/>
      <c r="J22" s="68"/>
      <c r="K22" s="1"/>
      <c r="L22" s="1"/>
    </row>
    <row r="23" spans="2:12" x14ac:dyDescent="0.25">
      <c r="B23" s="10" t="s">
        <v>26</v>
      </c>
      <c r="C23" s="14">
        <v>4.5999999999999999E-2</v>
      </c>
      <c r="D23" s="12"/>
      <c r="E23" s="68" t="s">
        <v>11</v>
      </c>
      <c r="F23" s="68"/>
      <c r="G23" s="68"/>
      <c r="H23" s="68"/>
      <c r="I23" s="68"/>
      <c r="J23" s="68"/>
      <c r="K23" s="1"/>
      <c r="L23" s="1"/>
    </row>
    <row r="24" spans="2:12" x14ac:dyDescent="0.25">
      <c r="B24" s="10" t="s">
        <v>27</v>
      </c>
      <c r="C24" s="14">
        <v>0.03</v>
      </c>
      <c r="D24" s="12"/>
      <c r="E24" s="68" t="s">
        <v>11</v>
      </c>
      <c r="F24" s="68"/>
      <c r="G24" s="68"/>
      <c r="H24" s="68"/>
      <c r="I24" s="68"/>
      <c r="J24" s="68"/>
      <c r="K24" s="1"/>
      <c r="L24" s="1"/>
    </row>
    <row r="25" spans="2:12" x14ac:dyDescent="0.25">
      <c r="B25" s="10" t="s">
        <v>28</v>
      </c>
      <c r="C25" s="18">
        <v>100</v>
      </c>
      <c r="D25" s="9">
        <v>0.06</v>
      </c>
      <c r="E25" s="71" t="s">
        <v>101</v>
      </c>
      <c r="F25" s="72"/>
      <c r="G25" s="72"/>
      <c r="H25" s="72"/>
      <c r="I25" s="72"/>
      <c r="J25" s="73"/>
      <c r="K25" s="1"/>
      <c r="L25" s="1"/>
    </row>
    <row r="26" spans="2:12" x14ac:dyDescent="0.25">
      <c r="B26" s="10" t="s">
        <v>29</v>
      </c>
      <c r="C26" s="19">
        <v>200</v>
      </c>
      <c r="D26" s="12"/>
      <c r="E26" s="68" t="s">
        <v>30</v>
      </c>
      <c r="F26" s="68"/>
      <c r="G26" s="68"/>
      <c r="H26" s="68"/>
      <c r="I26" s="68"/>
      <c r="J26" s="68"/>
      <c r="K26" s="1"/>
      <c r="L26" s="1"/>
    </row>
    <row r="27" spans="2:12" x14ac:dyDescent="0.25">
      <c r="B27" s="47"/>
      <c r="C27" s="75"/>
      <c r="D27" s="47"/>
      <c r="E27" s="76"/>
      <c r="F27" s="76"/>
      <c r="G27" s="76"/>
      <c r="H27" s="76"/>
      <c r="I27" s="76"/>
      <c r="J27" s="76"/>
      <c r="K27" s="1"/>
      <c r="L27" s="1"/>
    </row>
    <row r="28" spans="2:12" x14ac:dyDescent="0.25">
      <c r="B28" s="64" t="s">
        <v>103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27" t="s">
        <v>32</v>
      </c>
      <c r="C30" s="44" t="s">
        <v>33</v>
      </c>
      <c r="D30" s="20" t="s">
        <v>34</v>
      </c>
      <c r="E30" s="20" t="s">
        <v>5</v>
      </c>
      <c r="F30" s="20" t="s">
        <v>6</v>
      </c>
      <c r="G30" s="20" t="s">
        <v>7</v>
      </c>
      <c r="H30" s="20" t="s">
        <v>8</v>
      </c>
      <c r="I30" s="20" t="s">
        <v>9</v>
      </c>
      <c r="J30" s="20" t="s">
        <v>35</v>
      </c>
      <c r="K30" s="20" t="s">
        <v>36</v>
      </c>
      <c r="L30" s="20" t="s">
        <v>37</v>
      </c>
    </row>
    <row r="31" spans="2:12" x14ac:dyDescent="0.25">
      <c r="B31" s="1" t="s">
        <v>38</v>
      </c>
      <c r="C31" s="21">
        <f>'[1]Exhibits 3 and 4'!J32</f>
        <v>3348</v>
      </c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23" t="s">
        <v>39</v>
      </c>
      <c r="C32" s="21">
        <f>'[1]Exhibits 3 and 4'!J33</f>
        <v>1280</v>
      </c>
      <c r="D32" s="22"/>
      <c r="E32" s="22"/>
      <c r="F32" s="22"/>
      <c r="G32" s="22"/>
      <c r="H32" s="22"/>
      <c r="I32" s="22"/>
      <c r="J32" s="22"/>
      <c r="K32" s="22"/>
      <c r="L32" s="22"/>
    </row>
    <row r="33" spans="2:12" s="3" customFormat="1" x14ac:dyDescent="0.25">
      <c r="B33" s="23" t="s">
        <v>40</v>
      </c>
      <c r="C33" s="21">
        <f>'[1]Exhibits 3 and 4'!J34</f>
        <v>761</v>
      </c>
      <c r="D33" s="22"/>
      <c r="E33" s="22"/>
      <c r="F33" s="22"/>
      <c r="G33" s="22"/>
      <c r="H33" s="22"/>
      <c r="I33" s="22"/>
      <c r="J33" s="22"/>
      <c r="K33" s="22"/>
      <c r="L33" s="22"/>
    </row>
    <row r="34" spans="2:12" x14ac:dyDescent="0.25">
      <c r="B34" s="23" t="s">
        <v>41</v>
      </c>
      <c r="C34" s="21">
        <f>'[1]Exhibits 3 and 4'!J35</f>
        <v>347</v>
      </c>
      <c r="D34" s="22"/>
      <c r="E34" s="22"/>
      <c r="F34" s="22"/>
      <c r="G34" s="22"/>
      <c r="H34" s="22"/>
      <c r="I34" s="22"/>
      <c r="J34" s="22"/>
      <c r="K34" s="22"/>
      <c r="L34" s="22"/>
    </row>
    <row r="35" spans="2:12" s="3" customFormat="1" x14ac:dyDescent="0.25">
      <c r="B35" s="23" t="s">
        <v>42</v>
      </c>
      <c r="C35" s="21">
        <f>'[1]Exhibits 3 and 4'!J36</f>
        <v>60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2:12" s="3" customFormat="1" x14ac:dyDescent="0.25">
      <c r="B36" s="23" t="s">
        <v>43</v>
      </c>
      <c r="C36" s="21"/>
      <c r="D36" s="22"/>
      <c r="E36" s="22"/>
      <c r="F36" s="22"/>
      <c r="G36" s="22"/>
      <c r="H36" s="22"/>
      <c r="I36" s="22"/>
      <c r="J36" s="22"/>
      <c r="K36" s="22"/>
      <c r="L36" s="22"/>
    </row>
    <row r="37" spans="2:12" x14ac:dyDescent="0.25">
      <c r="B37" s="24" t="s">
        <v>44</v>
      </c>
      <c r="C37" s="25">
        <f>C31-SUM(C32:C35)</f>
        <v>900</v>
      </c>
      <c r="D37" s="26">
        <f>D31-SUM(D32:D36)</f>
        <v>0</v>
      </c>
      <c r="E37" s="26">
        <f>E31-SUM(E32:E36)</f>
        <v>0</v>
      </c>
      <c r="F37" s="26">
        <f>F31-SUM(F32:F36)</f>
        <v>0</v>
      </c>
      <c r="G37" s="26">
        <f>G31-SUM(G32:G36)</f>
        <v>0</v>
      </c>
      <c r="H37" s="26">
        <f>H31-SUM(H32:H36)</f>
        <v>0</v>
      </c>
      <c r="I37" s="26">
        <f t="shared" ref="I37:L37" si="0">I31-SUM(I32:I36)</f>
        <v>0</v>
      </c>
      <c r="J37" s="26">
        <f t="shared" si="0"/>
        <v>0</v>
      </c>
      <c r="K37" s="26">
        <f t="shared" si="0"/>
        <v>0</v>
      </c>
      <c r="L37" s="26">
        <f t="shared" si="0"/>
        <v>0</v>
      </c>
    </row>
    <row r="38" spans="2:12" x14ac:dyDescent="0.25">
      <c r="B38" s="23" t="s">
        <v>45</v>
      </c>
      <c r="C38" s="21">
        <f>'[1]Exhibits 3 and 4'!J38</f>
        <v>0</v>
      </c>
      <c r="D38" s="22"/>
      <c r="E38" s="22"/>
      <c r="F38" s="22"/>
      <c r="G38" s="22"/>
      <c r="H38" s="22"/>
      <c r="I38" s="22"/>
      <c r="J38" s="22"/>
      <c r="K38" s="22"/>
      <c r="L38" s="22"/>
    </row>
    <row r="39" spans="2:12" x14ac:dyDescent="0.25">
      <c r="B39" s="27" t="s">
        <v>46</v>
      </c>
      <c r="C39" s="25">
        <f>C37-C38</f>
        <v>900</v>
      </c>
      <c r="D39" s="26">
        <f t="shared" ref="D39:L39" si="1">D37-D38</f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  <c r="I39" s="26">
        <f t="shared" si="1"/>
        <v>0</v>
      </c>
      <c r="J39" s="26">
        <f t="shared" si="1"/>
        <v>0</v>
      </c>
      <c r="K39" s="26">
        <f t="shared" si="1"/>
        <v>0</v>
      </c>
      <c r="L39" s="26">
        <f t="shared" si="1"/>
        <v>0</v>
      </c>
    </row>
    <row r="40" spans="2:12" x14ac:dyDescent="0.25">
      <c r="B40" s="23" t="s">
        <v>47</v>
      </c>
      <c r="C40" s="21">
        <f>'[1]Exhibits 3 and 4'!J40</f>
        <v>200</v>
      </c>
      <c r="D40" s="22"/>
      <c r="E40" s="22"/>
      <c r="F40" s="22"/>
      <c r="G40" s="22"/>
      <c r="H40" s="22"/>
      <c r="I40" s="22"/>
      <c r="J40" s="22"/>
      <c r="K40" s="22"/>
      <c r="L40" s="22"/>
    </row>
    <row r="41" spans="2:12" x14ac:dyDescent="0.25">
      <c r="B41" s="27" t="s">
        <v>48</v>
      </c>
      <c r="C41" s="25">
        <f>C39-C40</f>
        <v>700</v>
      </c>
      <c r="D41" s="26">
        <f t="shared" ref="D41:L41" si="2">D39-D40</f>
        <v>0</v>
      </c>
      <c r="E41" s="26">
        <f t="shared" si="2"/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</row>
    <row r="42" spans="2:12" x14ac:dyDescent="0.25">
      <c r="B42" s="1"/>
      <c r="C42" s="28"/>
      <c r="D42" s="28"/>
      <c r="E42" s="28"/>
      <c r="F42" s="28"/>
      <c r="G42" s="28"/>
      <c r="H42" s="28"/>
      <c r="I42" s="1"/>
      <c r="J42" s="1"/>
      <c r="K42" s="1"/>
      <c r="L42" s="1"/>
    </row>
    <row r="43" spans="2:12" x14ac:dyDescent="0.25">
      <c r="B43" s="27" t="s">
        <v>49</v>
      </c>
      <c r="C43" s="44" t="s">
        <v>33</v>
      </c>
      <c r="D43" s="20" t="s">
        <v>34</v>
      </c>
      <c r="E43" s="20" t="s">
        <v>5</v>
      </c>
      <c r="F43" s="20" t="s">
        <v>6</v>
      </c>
      <c r="G43" s="20" t="s">
        <v>7</v>
      </c>
      <c r="H43" s="20" t="s">
        <v>8</v>
      </c>
      <c r="I43" s="20" t="s">
        <v>9</v>
      </c>
      <c r="J43" s="20" t="s">
        <v>35</v>
      </c>
      <c r="K43" s="20" t="s">
        <v>36</v>
      </c>
      <c r="L43" s="20" t="s">
        <v>37</v>
      </c>
    </row>
    <row r="44" spans="2:12" x14ac:dyDescent="0.25">
      <c r="B44" s="1" t="s">
        <v>50</v>
      </c>
      <c r="C44" s="21">
        <v>0</v>
      </c>
      <c r="D44" s="22">
        <f t="shared" ref="D44:L44" si="3">C44+D77</f>
        <v>0</v>
      </c>
      <c r="E44" s="22">
        <f t="shared" si="3"/>
        <v>0</v>
      </c>
      <c r="F44" s="22">
        <f t="shared" si="3"/>
        <v>0</v>
      </c>
      <c r="G44" s="22">
        <f t="shared" si="3"/>
        <v>0</v>
      </c>
      <c r="H44" s="22">
        <f t="shared" si="3"/>
        <v>0</v>
      </c>
      <c r="I44" s="22">
        <f t="shared" si="3"/>
        <v>0</v>
      </c>
      <c r="J44" s="22">
        <f t="shared" si="3"/>
        <v>0</v>
      </c>
      <c r="K44" s="22">
        <f t="shared" si="3"/>
        <v>0</v>
      </c>
      <c r="L44" s="22">
        <f t="shared" si="3"/>
        <v>0</v>
      </c>
    </row>
    <row r="45" spans="2:12" x14ac:dyDescent="0.25">
      <c r="B45" s="1" t="s">
        <v>20</v>
      </c>
      <c r="C45" s="21">
        <f>C31*$C$18</f>
        <v>66.960000000000008</v>
      </c>
      <c r="D45" s="22"/>
      <c r="E45" s="22"/>
      <c r="F45" s="22"/>
      <c r="G45" s="22"/>
      <c r="H45" s="22"/>
      <c r="I45" s="22"/>
      <c r="J45" s="22"/>
      <c r="K45" s="22"/>
      <c r="L45" s="22"/>
    </row>
    <row r="46" spans="2:12" x14ac:dyDescent="0.25">
      <c r="B46" s="1" t="s">
        <v>21</v>
      </c>
      <c r="C46" s="21">
        <f>'[1]Exhibits 3 and 4'!J10</f>
        <v>273</v>
      </c>
      <c r="D46" s="22"/>
      <c r="E46" s="22"/>
      <c r="F46" s="22"/>
      <c r="G46" s="22"/>
      <c r="H46" s="22"/>
      <c r="I46" s="22"/>
      <c r="J46" s="22"/>
      <c r="K46" s="22"/>
      <c r="L46" s="22"/>
    </row>
    <row r="47" spans="2:12" s="3" customFormat="1" x14ac:dyDescent="0.25">
      <c r="B47" s="1" t="s">
        <v>22</v>
      </c>
      <c r="C47" s="21">
        <f>'[1]Exhibits 3 and 4'!J11</f>
        <v>211</v>
      </c>
      <c r="D47" s="22"/>
      <c r="E47" s="22"/>
      <c r="F47" s="22"/>
      <c r="G47" s="22"/>
      <c r="H47" s="22"/>
      <c r="I47" s="22"/>
      <c r="J47" s="22"/>
      <c r="K47" s="22"/>
      <c r="L47" s="22"/>
    </row>
    <row r="48" spans="2:12" x14ac:dyDescent="0.25">
      <c r="B48" s="1" t="s">
        <v>51</v>
      </c>
      <c r="C48" s="21">
        <f>'[1]Exhibits 3 and 4'!J12</f>
        <v>38</v>
      </c>
      <c r="D48" s="22"/>
      <c r="E48" s="22"/>
      <c r="F48" s="22"/>
      <c r="G48" s="22"/>
      <c r="H48" s="22"/>
      <c r="I48" s="22"/>
      <c r="J48" s="22"/>
      <c r="K48" s="22"/>
      <c r="L48" s="22"/>
    </row>
    <row r="49" spans="2:12" x14ac:dyDescent="0.25">
      <c r="B49" s="1" t="s">
        <v>52</v>
      </c>
      <c r="C49" s="21">
        <f>'[1]Exhibits 3 and 4'!J13</f>
        <v>60</v>
      </c>
      <c r="D49" s="22"/>
      <c r="E49" s="22"/>
      <c r="F49" s="22"/>
      <c r="G49" s="22"/>
      <c r="H49" s="22"/>
      <c r="I49" s="22"/>
      <c r="J49" s="22"/>
      <c r="K49" s="22"/>
      <c r="L49" s="22"/>
    </row>
    <row r="50" spans="2:12" x14ac:dyDescent="0.25">
      <c r="B50" s="27" t="s">
        <v>53</v>
      </c>
      <c r="C50" s="25">
        <f t="shared" ref="C50:L50" si="4">SUM(C44:C49)</f>
        <v>648.96</v>
      </c>
      <c r="D50" s="26">
        <f t="shared" si="4"/>
        <v>0</v>
      </c>
      <c r="E50" s="26">
        <f t="shared" si="4"/>
        <v>0</v>
      </c>
      <c r="F50" s="26">
        <f t="shared" si="4"/>
        <v>0</v>
      </c>
      <c r="G50" s="26">
        <f t="shared" si="4"/>
        <v>0</v>
      </c>
      <c r="H50" s="26">
        <f t="shared" si="4"/>
        <v>0</v>
      </c>
      <c r="I50" s="26">
        <f t="shared" si="4"/>
        <v>0</v>
      </c>
      <c r="J50" s="26">
        <f t="shared" si="4"/>
        <v>0</v>
      </c>
      <c r="K50" s="26">
        <f t="shared" si="4"/>
        <v>0</v>
      </c>
      <c r="L50" s="26">
        <f t="shared" si="4"/>
        <v>0</v>
      </c>
    </row>
    <row r="51" spans="2:12" x14ac:dyDescent="0.25">
      <c r="B51" s="1" t="s">
        <v>26</v>
      </c>
      <c r="C51" s="21">
        <f>'[1]Exhibits 3 and 4'!J16</f>
        <v>180</v>
      </c>
      <c r="D51" s="22"/>
      <c r="E51" s="22"/>
      <c r="F51" s="22"/>
      <c r="G51" s="22"/>
      <c r="H51" s="22"/>
      <c r="I51" s="22"/>
      <c r="J51" s="22"/>
      <c r="K51" s="22"/>
      <c r="L51" s="22"/>
    </row>
    <row r="52" spans="2:12" s="3" customFormat="1" x14ac:dyDescent="0.25">
      <c r="B52" s="1" t="s">
        <v>54</v>
      </c>
      <c r="C52" s="21">
        <f>'[1]Exhibits 3 and 4'!J17</f>
        <v>159</v>
      </c>
      <c r="D52" s="22"/>
      <c r="E52" s="22"/>
      <c r="F52" s="22"/>
      <c r="G52" s="22"/>
      <c r="H52" s="22"/>
      <c r="I52" s="22"/>
      <c r="J52" s="22"/>
      <c r="K52" s="22"/>
      <c r="L52" s="22"/>
    </row>
    <row r="53" spans="2:12" x14ac:dyDescent="0.25">
      <c r="B53" s="62" t="s">
        <v>28</v>
      </c>
      <c r="C53" s="63">
        <f>'[1]Exhibits 3 and 4'!J18</f>
        <v>0</v>
      </c>
      <c r="D53" s="61">
        <f t="shared" ref="D53:L53" si="5">C53-D72+D73</f>
        <v>0</v>
      </c>
      <c r="E53" s="61">
        <f t="shared" si="5"/>
        <v>0</v>
      </c>
      <c r="F53" s="61">
        <f t="shared" si="5"/>
        <v>0</v>
      </c>
      <c r="G53" s="61">
        <f t="shared" si="5"/>
        <v>0</v>
      </c>
      <c r="H53" s="61">
        <f t="shared" si="5"/>
        <v>0</v>
      </c>
      <c r="I53" s="61">
        <f t="shared" si="5"/>
        <v>0</v>
      </c>
      <c r="J53" s="61">
        <f t="shared" si="5"/>
        <v>0</v>
      </c>
      <c r="K53" s="61">
        <f t="shared" si="5"/>
        <v>0</v>
      </c>
      <c r="L53" s="61">
        <f t="shared" si="5"/>
        <v>0</v>
      </c>
    </row>
    <row r="54" spans="2:12" s="3" customFormat="1" x14ac:dyDescent="0.25">
      <c r="B54" s="27" t="s">
        <v>55</v>
      </c>
      <c r="C54" s="25">
        <f t="shared" ref="C54:L54" si="6">SUM(C51:C53)</f>
        <v>339</v>
      </c>
      <c r="D54" s="26">
        <f t="shared" si="6"/>
        <v>0</v>
      </c>
      <c r="E54" s="26">
        <f t="shared" si="6"/>
        <v>0</v>
      </c>
      <c r="F54" s="26">
        <f t="shared" si="6"/>
        <v>0</v>
      </c>
      <c r="G54" s="26">
        <f t="shared" si="6"/>
        <v>0</v>
      </c>
      <c r="H54" s="26">
        <f t="shared" si="6"/>
        <v>0</v>
      </c>
      <c r="I54" s="26">
        <f t="shared" si="6"/>
        <v>0</v>
      </c>
      <c r="J54" s="26">
        <f t="shared" si="6"/>
        <v>0</v>
      </c>
      <c r="K54" s="26">
        <f t="shared" si="6"/>
        <v>0</v>
      </c>
      <c r="L54" s="26">
        <f t="shared" si="6"/>
        <v>0</v>
      </c>
    </row>
    <row r="55" spans="2:12" s="3" customFormat="1" x14ac:dyDescent="0.25">
      <c r="B55" s="1" t="s">
        <v>56</v>
      </c>
      <c r="C55" s="21">
        <f>'[1]Exhibits 3 and 4'!J21</f>
        <v>100</v>
      </c>
      <c r="D55" s="22"/>
      <c r="E55" s="22"/>
      <c r="F55" s="22"/>
      <c r="G55" s="22"/>
      <c r="H55" s="22"/>
      <c r="I55" s="22"/>
      <c r="J55" s="22"/>
      <c r="K55" s="22"/>
      <c r="L55" s="22"/>
    </row>
    <row r="56" spans="2:12" x14ac:dyDescent="0.25">
      <c r="B56" s="1" t="s">
        <v>57</v>
      </c>
      <c r="C56" s="21">
        <f>'[1]Exhibits 3 and 4'!J22</f>
        <v>243</v>
      </c>
      <c r="D56" s="22">
        <f t="shared" ref="D56:L56" si="7">D50-D54-D55</f>
        <v>0</v>
      </c>
      <c r="E56" s="22">
        <f t="shared" si="7"/>
        <v>0</v>
      </c>
      <c r="F56" s="22">
        <f t="shared" si="7"/>
        <v>0</v>
      </c>
      <c r="G56" s="22">
        <f t="shared" si="7"/>
        <v>0</v>
      </c>
      <c r="H56" s="22">
        <f t="shared" si="7"/>
        <v>0</v>
      </c>
      <c r="I56" s="22">
        <f t="shared" si="7"/>
        <v>0</v>
      </c>
      <c r="J56" s="22">
        <f t="shared" si="7"/>
        <v>0</v>
      </c>
      <c r="K56" s="22">
        <f t="shared" si="7"/>
        <v>0</v>
      </c>
      <c r="L56" s="22">
        <f t="shared" si="7"/>
        <v>0</v>
      </c>
    </row>
    <row r="57" spans="2:12" x14ac:dyDescent="0.25">
      <c r="B57" s="27" t="s">
        <v>58</v>
      </c>
      <c r="C57" s="25">
        <f>C55+C56</f>
        <v>343</v>
      </c>
      <c r="D57" s="26">
        <f>D55+D56</f>
        <v>0</v>
      </c>
      <c r="E57" s="26">
        <f t="shared" ref="E57:L57" si="8">E55+E56</f>
        <v>0</v>
      </c>
      <c r="F57" s="26">
        <f t="shared" si="8"/>
        <v>0</v>
      </c>
      <c r="G57" s="26">
        <f t="shared" si="8"/>
        <v>0</v>
      </c>
      <c r="H57" s="26">
        <f t="shared" si="8"/>
        <v>0</v>
      </c>
      <c r="I57" s="26">
        <f t="shared" si="8"/>
        <v>0</v>
      </c>
      <c r="J57" s="26">
        <f t="shared" si="8"/>
        <v>0</v>
      </c>
      <c r="K57" s="26">
        <f t="shared" si="8"/>
        <v>0</v>
      </c>
      <c r="L57" s="26">
        <f t="shared" si="8"/>
        <v>0</v>
      </c>
    </row>
    <row r="58" spans="2:12" x14ac:dyDescent="0.25">
      <c r="B58" s="27" t="s">
        <v>59</v>
      </c>
      <c r="C58" s="25">
        <f t="shared" ref="C58" si="9">C57+C54</f>
        <v>682</v>
      </c>
      <c r="D58" s="26">
        <f>D57+D54</f>
        <v>0</v>
      </c>
      <c r="E58" s="26">
        <f>E57+E54</f>
        <v>0</v>
      </c>
      <c r="F58" s="26">
        <f>F57+F54</f>
        <v>0</v>
      </c>
      <c r="G58" s="26">
        <f>G57+G54</f>
        <v>0</v>
      </c>
      <c r="H58" s="26">
        <f>H57+H54</f>
        <v>0</v>
      </c>
      <c r="I58" s="26">
        <f t="shared" ref="I58:L58" si="10">I57+I54</f>
        <v>0</v>
      </c>
      <c r="J58" s="26">
        <f t="shared" si="10"/>
        <v>0</v>
      </c>
      <c r="K58" s="26">
        <f t="shared" si="10"/>
        <v>0</v>
      </c>
      <c r="L58" s="26">
        <f t="shared" si="10"/>
        <v>0</v>
      </c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64" t="s">
        <v>102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27"/>
      <c r="C62" s="44" t="s">
        <v>33</v>
      </c>
      <c r="D62" s="20" t="s">
        <v>34</v>
      </c>
      <c r="E62" s="20" t="s">
        <v>5</v>
      </c>
      <c r="F62" s="20" t="s">
        <v>6</v>
      </c>
      <c r="G62" s="20" t="s">
        <v>7</v>
      </c>
      <c r="H62" s="20" t="s">
        <v>8</v>
      </c>
      <c r="I62" s="20" t="s">
        <v>9</v>
      </c>
      <c r="J62" s="20" t="s">
        <v>35</v>
      </c>
      <c r="K62" s="20" t="s">
        <v>36</v>
      </c>
      <c r="L62" s="20" t="s">
        <v>37</v>
      </c>
    </row>
    <row r="63" spans="2:12" x14ac:dyDescent="0.25">
      <c r="B63" s="1" t="s">
        <v>44</v>
      </c>
      <c r="C63" s="58"/>
      <c r="D63" s="22"/>
      <c r="E63" s="22"/>
      <c r="F63" s="22"/>
      <c r="G63" s="22"/>
      <c r="H63" s="22"/>
      <c r="I63" s="22"/>
      <c r="J63" s="22"/>
      <c r="K63" s="22"/>
      <c r="L63" s="22"/>
    </row>
    <row r="64" spans="2:12" x14ac:dyDescent="0.25">
      <c r="B64" s="23" t="s">
        <v>47</v>
      </c>
      <c r="C64" s="58"/>
      <c r="D64" s="29"/>
      <c r="E64" s="29"/>
      <c r="F64" s="29"/>
      <c r="G64" s="29"/>
      <c r="H64" s="29"/>
      <c r="I64" s="29"/>
      <c r="J64" s="29"/>
      <c r="K64" s="29"/>
      <c r="L64" s="29"/>
    </row>
    <row r="65" spans="2:12" x14ac:dyDescent="0.25">
      <c r="B65" s="27" t="s">
        <v>60</v>
      </c>
      <c r="C65" s="59"/>
      <c r="D65" s="26">
        <f>D63-D64</f>
        <v>0</v>
      </c>
      <c r="E65" s="26">
        <f t="shared" ref="E65:L65" si="11">E63-E64</f>
        <v>0</v>
      </c>
      <c r="F65" s="26">
        <f t="shared" si="11"/>
        <v>0</v>
      </c>
      <c r="G65" s="26">
        <f t="shared" si="11"/>
        <v>0</v>
      </c>
      <c r="H65" s="26">
        <f t="shared" si="11"/>
        <v>0</v>
      </c>
      <c r="I65" s="26">
        <f t="shared" si="11"/>
        <v>0</v>
      </c>
      <c r="J65" s="26">
        <f t="shared" si="11"/>
        <v>0</v>
      </c>
      <c r="K65" s="26">
        <f t="shared" si="11"/>
        <v>0</v>
      </c>
      <c r="L65" s="26">
        <f t="shared" si="11"/>
        <v>0</v>
      </c>
    </row>
    <row r="66" spans="2:12" x14ac:dyDescent="0.25">
      <c r="B66" s="23" t="s">
        <v>61</v>
      </c>
      <c r="C66" s="58"/>
      <c r="D66" s="22"/>
      <c r="E66" s="22"/>
      <c r="F66" s="22"/>
      <c r="G66" s="22"/>
      <c r="H66" s="22"/>
      <c r="I66" s="22"/>
      <c r="J66" s="22"/>
      <c r="K66" s="22"/>
      <c r="L66" s="22"/>
    </row>
    <row r="67" spans="2:12" x14ac:dyDescent="0.25">
      <c r="B67" s="23" t="s">
        <v>62</v>
      </c>
      <c r="C67" s="58"/>
      <c r="D67" s="22"/>
      <c r="E67" s="22"/>
      <c r="F67" s="22"/>
      <c r="G67" s="22"/>
      <c r="H67" s="22"/>
      <c r="I67" s="22"/>
      <c r="J67" s="22"/>
      <c r="K67" s="22"/>
      <c r="L67" s="22"/>
    </row>
    <row r="68" spans="2:12" x14ac:dyDescent="0.25">
      <c r="B68" s="27" t="s">
        <v>63</v>
      </c>
      <c r="C68" s="59"/>
      <c r="D68" s="26">
        <f>D65+D66-D67</f>
        <v>0</v>
      </c>
      <c r="E68" s="26">
        <f t="shared" ref="E68:L68" si="12">E65+E66-E67</f>
        <v>0</v>
      </c>
      <c r="F68" s="26">
        <f t="shared" si="12"/>
        <v>0</v>
      </c>
      <c r="G68" s="26">
        <f t="shared" si="12"/>
        <v>0</v>
      </c>
      <c r="H68" s="26">
        <f t="shared" si="12"/>
        <v>0</v>
      </c>
      <c r="I68" s="26">
        <f t="shared" si="12"/>
        <v>0</v>
      </c>
      <c r="J68" s="26">
        <f t="shared" si="12"/>
        <v>0</v>
      </c>
      <c r="K68" s="26">
        <f t="shared" si="12"/>
        <v>0</v>
      </c>
      <c r="L68" s="26">
        <f t="shared" si="12"/>
        <v>0</v>
      </c>
    </row>
    <row r="69" spans="2:12" x14ac:dyDescent="0.25">
      <c r="B69" s="23" t="s">
        <v>64</v>
      </c>
      <c r="C69" s="58"/>
      <c r="D69" s="22"/>
      <c r="E69" s="22"/>
      <c r="F69" s="22"/>
      <c r="G69" s="22"/>
      <c r="H69" s="22"/>
      <c r="I69" s="22"/>
      <c r="J69" s="22"/>
      <c r="K69" s="22"/>
      <c r="L69" s="22"/>
    </row>
    <row r="70" spans="2:12" x14ac:dyDescent="0.25">
      <c r="B70" s="27" t="s">
        <v>65</v>
      </c>
      <c r="C70" s="59"/>
      <c r="D70" s="26">
        <f>D68-D69</f>
        <v>0</v>
      </c>
      <c r="E70" s="26">
        <f t="shared" ref="E70:L70" si="13">E68-E69</f>
        <v>0</v>
      </c>
      <c r="F70" s="26">
        <f t="shared" si="13"/>
        <v>0</v>
      </c>
      <c r="G70" s="26">
        <f t="shared" si="13"/>
        <v>0</v>
      </c>
      <c r="H70" s="26">
        <f t="shared" si="13"/>
        <v>0</v>
      </c>
      <c r="I70" s="26">
        <f t="shared" si="13"/>
        <v>0</v>
      </c>
      <c r="J70" s="26">
        <f t="shared" si="13"/>
        <v>0</v>
      </c>
      <c r="K70" s="26">
        <f t="shared" si="13"/>
        <v>0</v>
      </c>
      <c r="L70" s="26">
        <f t="shared" si="13"/>
        <v>0</v>
      </c>
    </row>
    <row r="71" spans="2:12" x14ac:dyDescent="0.25">
      <c r="B71" s="23" t="s">
        <v>66</v>
      </c>
      <c r="C71" s="58"/>
      <c r="D71" s="29"/>
      <c r="E71" s="29"/>
      <c r="F71" s="29"/>
      <c r="G71" s="29"/>
      <c r="H71" s="29"/>
      <c r="I71" s="29"/>
      <c r="J71" s="29"/>
      <c r="K71" s="29"/>
      <c r="L71" s="29"/>
    </row>
    <row r="72" spans="2:12" x14ac:dyDescent="0.25">
      <c r="B72" s="23" t="s">
        <v>67</v>
      </c>
      <c r="C72" s="58"/>
      <c r="D72" s="29">
        <v>0</v>
      </c>
      <c r="E72" s="29">
        <f>D73</f>
        <v>0</v>
      </c>
      <c r="F72" s="29">
        <f t="shared" ref="F72:L72" si="14">E73</f>
        <v>0</v>
      </c>
      <c r="G72" s="29">
        <f t="shared" si="14"/>
        <v>0</v>
      </c>
      <c r="H72" s="29">
        <f t="shared" si="14"/>
        <v>0</v>
      </c>
      <c r="I72" s="29">
        <f t="shared" si="14"/>
        <v>0</v>
      </c>
      <c r="J72" s="29">
        <f t="shared" si="14"/>
        <v>0</v>
      </c>
      <c r="K72" s="29">
        <f t="shared" si="14"/>
        <v>0</v>
      </c>
      <c r="L72" s="29">
        <f t="shared" si="14"/>
        <v>0</v>
      </c>
    </row>
    <row r="73" spans="2:12" x14ac:dyDescent="0.25">
      <c r="B73" s="23" t="s">
        <v>68</v>
      </c>
      <c r="C73" s="58"/>
      <c r="D73" s="22">
        <f t="shared" ref="D73:E73" si="15">MIN(IF(C44+D70-D71-D72&gt;D76,0,D76+D71+D72-D70-C44),$C$25)</f>
        <v>0</v>
      </c>
      <c r="E73" s="22">
        <f t="shared" si="15"/>
        <v>0</v>
      </c>
      <c r="F73" s="22">
        <f>MIN(IF(E44+F70-F71-F72&gt;F76,0,F76+F71+F72-F70-E44),$C$25)</f>
        <v>0</v>
      </c>
      <c r="G73" s="22">
        <f>MIN(IF(F44+G70-G71-G72&gt;G76,0,G76+G71+G72-G70-F44),$C$25)</f>
        <v>0</v>
      </c>
      <c r="H73" s="22">
        <f t="shared" ref="H73:L73" si="16">MIN(IF(G44+H70-H71-H72&gt;H76,0,H76+H71+H72-H70-G44),$C$25)</f>
        <v>0</v>
      </c>
      <c r="I73" s="22">
        <f t="shared" si="16"/>
        <v>0</v>
      </c>
      <c r="J73" s="22">
        <f t="shared" si="16"/>
        <v>0</v>
      </c>
      <c r="K73" s="22">
        <f t="shared" si="16"/>
        <v>0</v>
      </c>
      <c r="L73" s="22">
        <f t="shared" si="16"/>
        <v>0</v>
      </c>
    </row>
    <row r="74" spans="2:12" x14ac:dyDescent="0.25">
      <c r="B74" s="27" t="s">
        <v>69</v>
      </c>
      <c r="C74" s="59"/>
      <c r="D74" s="26">
        <f>D70-D71-D72+D73</f>
        <v>0</v>
      </c>
      <c r="E74" s="26">
        <f t="shared" ref="E74:L74" si="17">E70-E71-E72+E73</f>
        <v>0</v>
      </c>
      <c r="F74" s="26">
        <f t="shared" si="17"/>
        <v>0</v>
      </c>
      <c r="G74" s="26">
        <f t="shared" si="17"/>
        <v>0</v>
      </c>
      <c r="H74" s="26">
        <f t="shared" si="17"/>
        <v>0</v>
      </c>
      <c r="I74" s="26">
        <f t="shared" si="17"/>
        <v>0</v>
      </c>
      <c r="J74" s="26">
        <f t="shared" si="17"/>
        <v>0</v>
      </c>
      <c r="K74" s="26">
        <f t="shared" si="17"/>
        <v>0</v>
      </c>
      <c r="L74" s="26">
        <f t="shared" si="17"/>
        <v>0</v>
      </c>
    </row>
    <row r="75" spans="2:12" x14ac:dyDescent="0.25">
      <c r="B75" s="56" t="s">
        <v>104</v>
      </c>
      <c r="C75" s="60"/>
      <c r="D75" s="57">
        <f>IF(C44+D74-D76&lt;0,D76-D74-C44,0)</f>
        <v>0</v>
      </c>
      <c r="E75" s="57">
        <f t="shared" ref="E75:L75" si="18">IF(D44+E74-E76&lt;0,E76-E74-D44,0)</f>
        <v>0</v>
      </c>
      <c r="F75" s="57">
        <f t="shared" si="18"/>
        <v>0</v>
      </c>
      <c r="G75" s="57">
        <f t="shared" si="18"/>
        <v>0</v>
      </c>
      <c r="H75" s="57">
        <f t="shared" si="18"/>
        <v>0</v>
      </c>
      <c r="I75" s="57">
        <f t="shared" si="18"/>
        <v>0</v>
      </c>
      <c r="J75" s="57">
        <f t="shared" si="18"/>
        <v>0</v>
      </c>
      <c r="K75" s="57">
        <f t="shared" si="18"/>
        <v>0</v>
      </c>
      <c r="L75" s="57">
        <f t="shared" si="18"/>
        <v>0</v>
      </c>
    </row>
    <row r="76" spans="2:12" x14ac:dyDescent="0.25">
      <c r="B76" s="23" t="s">
        <v>70</v>
      </c>
      <c r="C76" s="58"/>
      <c r="D76" s="22"/>
      <c r="E76" s="22"/>
      <c r="F76" s="22"/>
      <c r="G76" s="22"/>
      <c r="H76" s="22"/>
      <c r="I76" s="22"/>
      <c r="J76" s="22"/>
      <c r="K76" s="22"/>
      <c r="L76" s="22"/>
    </row>
    <row r="77" spans="2:12" x14ac:dyDescent="0.25">
      <c r="B77" s="27" t="s">
        <v>71</v>
      </c>
      <c r="C77" s="59"/>
      <c r="D77" s="26">
        <f>D74+D75-D76</f>
        <v>0</v>
      </c>
      <c r="E77" s="26">
        <f t="shared" ref="E77:L77" si="19">E74+E75-E76</f>
        <v>0</v>
      </c>
      <c r="F77" s="26">
        <f t="shared" si="19"/>
        <v>0</v>
      </c>
      <c r="G77" s="26">
        <f t="shared" si="19"/>
        <v>0</v>
      </c>
      <c r="H77" s="26">
        <f t="shared" si="19"/>
        <v>0</v>
      </c>
      <c r="I77" s="26">
        <f t="shared" si="19"/>
        <v>0</v>
      </c>
      <c r="J77" s="26">
        <f t="shared" si="19"/>
        <v>0</v>
      </c>
      <c r="K77" s="26">
        <f t="shared" si="19"/>
        <v>0</v>
      </c>
      <c r="L77" s="26">
        <f t="shared" si="19"/>
        <v>0</v>
      </c>
    </row>
  </sheetData>
  <mergeCells count="24">
    <mergeCell ref="B60:L60"/>
    <mergeCell ref="B2:L2"/>
    <mergeCell ref="B28:L28"/>
    <mergeCell ref="E21:J21"/>
    <mergeCell ref="E22:J22"/>
    <mergeCell ref="E23:J23"/>
    <mergeCell ref="E24:J24"/>
    <mergeCell ref="E26:J26"/>
    <mergeCell ref="E25:J25"/>
    <mergeCell ref="B16:J16"/>
    <mergeCell ref="C17:D17"/>
    <mergeCell ref="E19:J19"/>
    <mergeCell ref="E20:J20"/>
    <mergeCell ref="E10:J10"/>
    <mergeCell ref="E11:J11"/>
    <mergeCell ref="E12:J12"/>
    <mergeCell ref="E13:J13"/>
    <mergeCell ref="E14:J14"/>
    <mergeCell ref="E15:J15"/>
    <mergeCell ref="C4:D4"/>
    <mergeCell ref="E4:J4"/>
    <mergeCell ref="E5:J5"/>
    <mergeCell ref="E17:J17"/>
    <mergeCell ref="E18:J18"/>
  </mergeCells>
  <pageMargins left="0.7" right="0.7" top="0.75" bottom="0.75" header="0.3" footer="0.3"/>
  <pageSetup paperSize="9" orientation="portrait" r:id="rId1"/>
  <ignoredErrors>
    <ignoredError sqref="C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opLeftCell="A60" workbookViewId="0">
      <selection activeCell="M11" sqref="M11"/>
    </sheetView>
  </sheetViews>
  <sheetFormatPr defaultColWidth="8.85546875" defaultRowHeight="15" x14ac:dyDescent="0.25"/>
  <cols>
    <col min="2" max="2" width="40.42578125" bestFit="1" customWidth="1"/>
    <col min="3" max="3" width="8.140625" customWidth="1"/>
    <col min="4" max="7" width="8.140625" style="7" customWidth="1"/>
    <col min="8" max="8" width="7.42578125" style="7" customWidth="1"/>
    <col min="9" max="12" width="7.42578125" customWidth="1"/>
  </cols>
  <sheetData>
    <row r="1" spans="2:1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2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3" customFormat="1" x14ac:dyDescent="0.25">
      <c r="B4" s="53" t="s">
        <v>1</v>
      </c>
      <c r="C4" s="65" t="s">
        <v>2</v>
      </c>
      <c r="D4" s="65"/>
      <c r="E4" s="65" t="s">
        <v>3</v>
      </c>
      <c r="F4" s="65"/>
      <c r="G4" s="65"/>
      <c r="H4" s="65"/>
      <c r="I4" s="65"/>
      <c r="J4" s="65"/>
      <c r="K4" s="74"/>
      <c r="L4" s="74"/>
    </row>
    <row r="5" spans="2:12" s="3" customFormat="1" x14ac:dyDescent="0.25">
      <c r="B5" s="48" t="s">
        <v>98</v>
      </c>
      <c r="C5" s="5">
        <v>3321</v>
      </c>
      <c r="D5" s="12"/>
      <c r="E5" s="66" t="s">
        <v>4</v>
      </c>
      <c r="F5" s="66"/>
      <c r="G5" s="66"/>
      <c r="H5" s="66"/>
      <c r="I5" s="66"/>
      <c r="J5" s="66"/>
      <c r="K5" s="74"/>
      <c r="L5" s="74"/>
    </row>
    <row r="6" spans="2:12" s="47" customFormat="1" x14ac:dyDescent="0.25">
      <c r="B6" s="51"/>
      <c r="J6" s="52"/>
    </row>
    <row r="7" spans="2:12" x14ac:dyDescent="0.25">
      <c r="B7" s="51"/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4"/>
      <c r="I7" s="46"/>
      <c r="J7" s="55"/>
      <c r="K7" s="1"/>
      <c r="L7" s="1"/>
    </row>
    <row r="8" spans="2:12" x14ac:dyDescent="0.25">
      <c r="B8" s="4" t="s">
        <v>99</v>
      </c>
      <c r="C8" s="8">
        <v>50</v>
      </c>
      <c r="D8" s="8">
        <v>100</v>
      </c>
      <c r="E8" s="8">
        <v>150</v>
      </c>
      <c r="F8" s="8">
        <v>200</v>
      </c>
      <c r="G8" s="8">
        <v>250</v>
      </c>
      <c r="H8" s="54"/>
      <c r="I8" s="46"/>
      <c r="J8" s="55"/>
      <c r="K8" s="1"/>
      <c r="L8" s="1"/>
    </row>
    <row r="9" spans="2:12" x14ac:dyDescent="0.25">
      <c r="B9" s="51"/>
      <c r="C9" s="49"/>
      <c r="D9" s="49"/>
      <c r="E9" s="50"/>
      <c r="F9" s="50"/>
      <c r="G9" s="50"/>
      <c r="H9" s="46"/>
      <c r="I9" s="46"/>
      <c r="J9" s="55"/>
      <c r="K9" s="1"/>
      <c r="L9" s="1"/>
    </row>
    <row r="10" spans="2:12" x14ac:dyDescent="0.25">
      <c r="B10" s="4" t="s">
        <v>100</v>
      </c>
      <c r="C10" s="9">
        <v>0.01</v>
      </c>
      <c r="D10" s="4"/>
      <c r="E10" s="66" t="s">
        <v>31</v>
      </c>
      <c r="F10" s="66"/>
      <c r="G10" s="66"/>
      <c r="H10" s="66"/>
      <c r="I10" s="66"/>
      <c r="J10" s="66"/>
      <c r="K10" s="1"/>
      <c r="L10" s="1"/>
    </row>
    <row r="11" spans="2:12" x14ac:dyDescent="0.25">
      <c r="B11" s="10" t="s">
        <v>10</v>
      </c>
      <c r="C11" s="11">
        <v>0.41</v>
      </c>
      <c r="D11" s="12"/>
      <c r="E11" s="68" t="s">
        <v>11</v>
      </c>
      <c r="F11" s="68"/>
      <c r="G11" s="68"/>
      <c r="H11" s="68"/>
      <c r="I11" s="68"/>
      <c r="J11" s="68"/>
      <c r="K11" s="1"/>
      <c r="L11" s="1"/>
    </row>
    <row r="12" spans="2:12" x14ac:dyDescent="0.25">
      <c r="B12" s="10" t="s">
        <v>12</v>
      </c>
      <c r="C12" s="11">
        <v>0.3</v>
      </c>
      <c r="D12" s="13">
        <v>0.25</v>
      </c>
      <c r="E12" s="68" t="s">
        <v>13</v>
      </c>
      <c r="F12" s="68"/>
      <c r="G12" s="68"/>
      <c r="H12" s="68"/>
      <c r="I12" s="68"/>
      <c r="J12" s="68"/>
      <c r="K12" s="1"/>
      <c r="L12" s="1"/>
    </row>
    <row r="13" spans="2:12" x14ac:dyDescent="0.25">
      <c r="B13" s="10" t="s">
        <v>14</v>
      </c>
      <c r="C13" s="11">
        <v>0.11</v>
      </c>
      <c r="D13" s="12"/>
      <c r="E13" s="68" t="s">
        <v>11</v>
      </c>
      <c r="F13" s="68"/>
      <c r="G13" s="68"/>
      <c r="H13" s="68"/>
      <c r="I13" s="68"/>
      <c r="J13" s="68"/>
      <c r="K13" s="1"/>
      <c r="L13" s="1"/>
    </row>
    <row r="14" spans="2:12" x14ac:dyDescent="0.25">
      <c r="B14" s="10" t="s">
        <v>15</v>
      </c>
      <c r="C14" s="11">
        <v>0.5</v>
      </c>
      <c r="D14" s="12"/>
      <c r="E14" s="68" t="s">
        <v>16</v>
      </c>
      <c r="F14" s="68"/>
      <c r="G14" s="68"/>
      <c r="H14" s="68"/>
      <c r="I14" s="68"/>
      <c r="J14" s="68"/>
      <c r="K14" s="1"/>
      <c r="L14" s="1"/>
    </row>
    <row r="15" spans="2:12" x14ac:dyDescent="0.25">
      <c r="B15" s="10" t="s">
        <v>17</v>
      </c>
      <c r="C15" s="11">
        <v>0.21</v>
      </c>
      <c r="D15" s="12"/>
      <c r="E15" s="68" t="s">
        <v>18</v>
      </c>
      <c r="F15" s="68"/>
      <c r="G15" s="68"/>
      <c r="H15" s="68"/>
      <c r="I15" s="68"/>
      <c r="J15" s="68"/>
      <c r="K15" s="1"/>
      <c r="L15" s="1"/>
    </row>
    <row r="16" spans="2:12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1"/>
      <c r="L16" s="1"/>
    </row>
    <row r="17" spans="2:12" s="3" customFormat="1" x14ac:dyDescent="0.25">
      <c r="B17" s="2" t="s">
        <v>19</v>
      </c>
      <c r="C17" s="69" t="s">
        <v>2</v>
      </c>
      <c r="D17" s="69"/>
      <c r="E17" s="67" t="s">
        <v>3</v>
      </c>
      <c r="F17" s="67"/>
      <c r="G17" s="67"/>
      <c r="H17" s="67"/>
      <c r="I17" s="67"/>
      <c r="J17" s="67"/>
      <c r="K17" s="74"/>
      <c r="L17" s="74"/>
    </row>
    <row r="18" spans="2:12" x14ac:dyDescent="0.25">
      <c r="B18" s="10" t="s">
        <v>20</v>
      </c>
      <c r="C18" s="14">
        <v>0.02</v>
      </c>
      <c r="D18" s="15"/>
      <c r="E18" s="68" t="s">
        <v>11</v>
      </c>
      <c r="F18" s="68"/>
      <c r="G18" s="68"/>
      <c r="H18" s="68"/>
      <c r="I18" s="68"/>
      <c r="J18" s="68"/>
      <c r="K18" s="1"/>
      <c r="L18" s="1"/>
    </row>
    <row r="19" spans="2:12" x14ac:dyDescent="0.25">
      <c r="B19" s="10" t="s">
        <v>21</v>
      </c>
      <c r="C19" s="14">
        <v>8.3000000000000004E-2</v>
      </c>
      <c r="D19" s="15"/>
      <c r="E19" s="68" t="s">
        <v>11</v>
      </c>
      <c r="F19" s="68"/>
      <c r="G19" s="68"/>
      <c r="H19" s="68"/>
      <c r="I19" s="68"/>
      <c r="J19" s="68"/>
      <c r="K19" s="1"/>
      <c r="L19" s="1"/>
    </row>
    <row r="20" spans="2:12" x14ac:dyDescent="0.25">
      <c r="B20" s="10" t="s">
        <v>22</v>
      </c>
      <c r="C20" s="14">
        <v>0.06</v>
      </c>
      <c r="D20" s="15"/>
      <c r="E20" s="68" t="s">
        <v>11</v>
      </c>
      <c r="F20" s="68"/>
      <c r="G20" s="68"/>
      <c r="H20" s="68"/>
      <c r="I20" s="68"/>
      <c r="J20" s="68"/>
      <c r="K20" s="1"/>
      <c r="L20" s="1"/>
    </row>
    <row r="21" spans="2:12" x14ac:dyDescent="0.25">
      <c r="B21" s="10" t="s">
        <v>23</v>
      </c>
      <c r="C21" s="14">
        <v>2.1999999999999999E-2</v>
      </c>
      <c r="D21" s="15"/>
      <c r="E21" s="68" t="s">
        <v>11</v>
      </c>
      <c r="F21" s="68"/>
      <c r="G21" s="68"/>
      <c r="H21" s="68"/>
      <c r="I21" s="68"/>
      <c r="J21" s="68"/>
      <c r="K21" s="1"/>
      <c r="L21" s="1"/>
    </row>
    <row r="22" spans="2:12" x14ac:dyDescent="0.25">
      <c r="B22" s="10" t="s">
        <v>24</v>
      </c>
      <c r="C22" s="16">
        <v>100</v>
      </c>
      <c r="D22" s="17">
        <v>75</v>
      </c>
      <c r="E22" s="68" t="s">
        <v>25</v>
      </c>
      <c r="F22" s="68"/>
      <c r="G22" s="68"/>
      <c r="H22" s="68"/>
      <c r="I22" s="68"/>
      <c r="J22" s="68"/>
      <c r="K22" s="1"/>
      <c r="L22" s="1"/>
    </row>
    <row r="23" spans="2:12" x14ac:dyDescent="0.25">
      <c r="B23" s="10" t="s">
        <v>26</v>
      </c>
      <c r="C23" s="14">
        <v>4.5999999999999999E-2</v>
      </c>
      <c r="D23" s="12"/>
      <c r="E23" s="68" t="s">
        <v>11</v>
      </c>
      <c r="F23" s="68"/>
      <c r="G23" s="68"/>
      <c r="H23" s="68"/>
      <c r="I23" s="68"/>
      <c r="J23" s="68"/>
      <c r="K23" s="1"/>
      <c r="L23" s="1"/>
    </row>
    <row r="24" spans="2:12" x14ac:dyDescent="0.25">
      <c r="B24" s="10" t="s">
        <v>27</v>
      </c>
      <c r="C24" s="14">
        <v>0.03</v>
      </c>
      <c r="D24" s="12"/>
      <c r="E24" s="68" t="s">
        <v>11</v>
      </c>
      <c r="F24" s="68"/>
      <c r="G24" s="68"/>
      <c r="H24" s="68"/>
      <c r="I24" s="68"/>
      <c r="J24" s="68"/>
      <c r="K24" s="1"/>
      <c r="L24" s="1"/>
    </row>
    <row r="25" spans="2:12" x14ac:dyDescent="0.25">
      <c r="B25" s="10" t="s">
        <v>28</v>
      </c>
      <c r="C25" s="18">
        <v>100</v>
      </c>
      <c r="D25" s="9">
        <v>0.06</v>
      </c>
      <c r="E25" s="71" t="s">
        <v>101</v>
      </c>
      <c r="F25" s="72"/>
      <c r="G25" s="72"/>
      <c r="H25" s="72"/>
      <c r="I25" s="72"/>
      <c r="J25" s="73"/>
      <c r="K25" s="1"/>
      <c r="L25" s="1"/>
    </row>
    <row r="26" spans="2:12" x14ac:dyDescent="0.25">
      <c r="B26" s="10" t="s">
        <v>29</v>
      </c>
      <c r="C26" s="19">
        <v>200</v>
      </c>
      <c r="D26" s="12"/>
      <c r="E26" s="68" t="s">
        <v>30</v>
      </c>
      <c r="F26" s="68"/>
      <c r="G26" s="68"/>
      <c r="H26" s="68"/>
      <c r="I26" s="68"/>
      <c r="J26" s="68"/>
      <c r="K26" s="1"/>
      <c r="L26" s="1"/>
    </row>
    <row r="27" spans="2:12" x14ac:dyDescent="0.25">
      <c r="B27" s="47"/>
      <c r="C27" s="75"/>
      <c r="D27" s="47"/>
      <c r="E27" s="76"/>
      <c r="F27" s="76"/>
      <c r="G27" s="76"/>
      <c r="H27" s="76"/>
      <c r="I27" s="76"/>
      <c r="J27" s="76"/>
      <c r="K27" s="1"/>
      <c r="L27" s="1"/>
    </row>
    <row r="28" spans="2:12" x14ac:dyDescent="0.25">
      <c r="B28" s="64" t="s">
        <v>103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27" t="s">
        <v>32</v>
      </c>
      <c r="C30" s="44" t="s">
        <v>33</v>
      </c>
      <c r="D30" s="20" t="s">
        <v>34</v>
      </c>
      <c r="E30" s="20" t="s">
        <v>5</v>
      </c>
      <c r="F30" s="20" t="s">
        <v>6</v>
      </c>
      <c r="G30" s="20" t="s">
        <v>7</v>
      </c>
      <c r="H30" s="20" t="s">
        <v>8</v>
      </c>
      <c r="I30" s="20" t="s">
        <v>9</v>
      </c>
      <c r="J30" s="20" t="s">
        <v>35</v>
      </c>
      <c r="K30" s="20" t="s">
        <v>36</v>
      </c>
      <c r="L30" s="20" t="s">
        <v>37</v>
      </c>
    </row>
    <row r="31" spans="2:12" x14ac:dyDescent="0.25">
      <c r="B31" s="1" t="s">
        <v>38</v>
      </c>
      <c r="C31" s="21">
        <f>'[1]Exhibits 3 and 4'!J32</f>
        <v>3348</v>
      </c>
      <c r="D31" s="22">
        <f>C5</f>
        <v>3321</v>
      </c>
      <c r="E31" s="22">
        <f>D31+C8</f>
        <v>3371</v>
      </c>
      <c r="F31" s="22">
        <f>E31+D8</f>
        <v>3471</v>
      </c>
      <c r="G31" s="22">
        <f>F31+E8</f>
        <v>3621</v>
      </c>
      <c r="H31" s="22">
        <f>G31+F8</f>
        <v>3821</v>
      </c>
      <c r="I31" s="22">
        <f>H31+G8</f>
        <v>4071</v>
      </c>
      <c r="J31" s="22">
        <f>I31*(1+$C$10)</f>
        <v>4111.71</v>
      </c>
      <c r="K31" s="22">
        <f>J31*(1+$C$10)</f>
        <v>4152.8271000000004</v>
      </c>
      <c r="L31" s="22">
        <f>K31*(1+$C$10)</f>
        <v>4194.3553710000006</v>
      </c>
    </row>
    <row r="32" spans="2:12" x14ac:dyDescent="0.25">
      <c r="B32" s="23" t="s">
        <v>39</v>
      </c>
      <c r="C32" s="21">
        <f>'[1]Exhibits 3 and 4'!J33</f>
        <v>1280</v>
      </c>
      <c r="D32" s="22">
        <f>D31*$C$11</f>
        <v>1361.61</v>
      </c>
      <c r="E32" s="22">
        <f t="shared" ref="E32:L32" si="0">E31*$C$11</f>
        <v>1382.11</v>
      </c>
      <c r="F32" s="22">
        <f t="shared" si="0"/>
        <v>1423.11</v>
      </c>
      <c r="G32" s="22">
        <f t="shared" si="0"/>
        <v>1484.61</v>
      </c>
      <c r="H32" s="22">
        <f t="shared" si="0"/>
        <v>1566.61</v>
      </c>
      <c r="I32" s="22">
        <f t="shared" si="0"/>
        <v>1669.11</v>
      </c>
      <c r="J32" s="22">
        <f t="shared" si="0"/>
        <v>1685.8010999999999</v>
      </c>
      <c r="K32" s="22">
        <f t="shared" si="0"/>
        <v>1702.6591110000002</v>
      </c>
      <c r="L32" s="22">
        <f t="shared" si="0"/>
        <v>1719.6857021100002</v>
      </c>
    </row>
    <row r="33" spans="2:12" s="3" customFormat="1" x14ac:dyDescent="0.25">
      <c r="B33" s="23" t="s">
        <v>40</v>
      </c>
      <c r="C33" s="21">
        <f>'[1]Exhibits 3 and 4'!J34</f>
        <v>761</v>
      </c>
      <c r="D33" s="22">
        <f>D31*C12</f>
        <v>996.3</v>
      </c>
      <c r="E33" s="22">
        <f>E31*$D$12</f>
        <v>842.75</v>
      </c>
      <c r="F33" s="22">
        <f t="shared" ref="F33:L33" si="1">F31*$D$12</f>
        <v>867.75</v>
      </c>
      <c r="G33" s="22">
        <f t="shared" si="1"/>
        <v>905.25</v>
      </c>
      <c r="H33" s="22">
        <f t="shared" si="1"/>
        <v>955.25</v>
      </c>
      <c r="I33" s="22">
        <f t="shared" si="1"/>
        <v>1017.75</v>
      </c>
      <c r="J33" s="22">
        <f t="shared" si="1"/>
        <v>1027.9275</v>
      </c>
      <c r="K33" s="22">
        <f t="shared" si="1"/>
        <v>1038.2067750000001</v>
      </c>
      <c r="L33" s="22">
        <f t="shared" si="1"/>
        <v>1048.5888427500001</v>
      </c>
    </row>
    <row r="34" spans="2:12" x14ac:dyDescent="0.25">
      <c r="B34" s="23" t="s">
        <v>41</v>
      </c>
      <c r="C34" s="21">
        <f>'[1]Exhibits 3 and 4'!J35</f>
        <v>347</v>
      </c>
      <c r="D34" s="22">
        <f>D31*$C$13</f>
        <v>365.31</v>
      </c>
      <c r="E34" s="22">
        <f t="shared" ref="E34:L34" si="2">E31*$C$13</f>
        <v>370.81</v>
      </c>
      <c r="F34" s="22">
        <f t="shared" si="2"/>
        <v>381.81</v>
      </c>
      <c r="G34" s="22">
        <f t="shared" si="2"/>
        <v>398.31</v>
      </c>
      <c r="H34" s="22">
        <f t="shared" si="2"/>
        <v>420.31</v>
      </c>
      <c r="I34" s="22">
        <f t="shared" si="2"/>
        <v>447.81</v>
      </c>
      <c r="J34" s="22">
        <f t="shared" si="2"/>
        <v>452.28809999999999</v>
      </c>
      <c r="K34" s="22">
        <f t="shared" si="2"/>
        <v>456.81098100000003</v>
      </c>
      <c r="L34" s="22">
        <f t="shared" si="2"/>
        <v>461.37909081000004</v>
      </c>
    </row>
    <row r="35" spans="2:12" s="3" customFormat="1" x14ac:dyDescent="0.25">
      <c r="B35" s="23" t="s">
        <v>42</v>
      </c>
      <c r="C35" s="21">
        <f>'[1]Exhibits 3 and 4'!J36</f>
        <v>60</v>
      </c>
      <c r="D35" s="22">
        <f>(C49+C22)*($C$14)</f>
        <v>80</v>
      </c>
      <c r="E35" s="22">
        <f t="shared" ref="E35:L35" si="3">(D49+$D$22)*($C$14)</f>
        <v>77.5</v>
      </c>
      <c r="F35" s="22">
        <f t="shared" si="3"/>
        <v>76.25</v>
      </c>
      <c r="G35" s="22">
        <f t="shared" si="3"/>
        <v>75.625</v>
      </c>
      <c r="H35" s="22">
        <f t="shared" si="3"/>
        <v>75.3125</v>
      </c>
      <c r="I35" s="22">
        <f t="shared" si="3"/>
        <v>75.15625</v>
      </c>
      <c r="J35" s="22">
        <f t="shared" si="3"/>
        <v>75.078125</v>
      </c>
      <c r="K35" s="22">
        <f t="shared" si="3"/>
        <v>75.0390625</v>
      </c>
      <c r="L35" s="22">
        <f t="shared" si="3"/>
        <v>75.01953125</v>
      </c>
    </row>
    <row r="36" spans="2:12" s="3" customFormat="1" x14ac:dyDescent="0.25">
      <c r="B36" s="23" t="s">
        <v>43</v>
      </c>
      <c r="C36" s="21"/>
      <c r="D36" s="22">
        <v>200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</row>
    <row r="37" spans="2:12" x14ac:dyDescent="0.25">
      <c r="B37" s="24" t="s">
        <v>44</v>
      </c>
      <c r="C37" s="25">
        <f>C31-SUM(C32:C35)</f>
        <v>900</v>
      </c>
      <c r="D37" s="26">
        <f>D31-SUM(D32:D36)</f>
        <v>317.7800000000002</v>
      </c>
      <c r="E37" s="26">
        <f>E31-SUM(E32:E36)</f>
        <v>697.83000000000038</v>
      </c>
      <c r="F37" s="26">
        <f>F31-SUM(F32:F36)</f>
        <v>722.08000000000038</v>
      </c>
      <c r="G37" s="26">
        <f>G31-SUM(G32:G36)</f>
        <v>757.20500000000038</v>
      </c>
      <c r="H37" s="26">
        <f>H31-SUM(H32:H36)</f>
        <v>803.51750000000038</v>
      </c>
      <c r="I37" s="26">
        <f t="shared" ref="I37:L37" si="4">I31-SUM(I32:I36)</f>
        <v>861.17375000000038</v>
      </c>
      <c r="J37" s="26">
        <f t="shared" si="4"/>
        <v>870.61517499999991</v>
      </c>
      <c r="K37" s="26">
        <f t="shared" si="4"/>
        <v>880.11117049999984</v>
      </c>
      <c r="L37" s="26">
        <f t="shared" si="4"/>
        <v>889.68220408000025</v>
      </c>
    </row>
    <row r="38" spans="2:12" x14ac:dyDescent="0.25">
      <c r="B38" s="23" t="s">
        <v>45</v>
      </c>
      <c r="C38" s="21">
        <f>'[1]Exhibits 3 and 4'!J38</f>
        <v>0</v>
      </c>
      <c r="D38" s="22">
        <f>C53*$D$25</f>
        <v>0</v>
      </c>
      <c r="E38" s="22">
        <f t="shared" ref="E38:L38" si="5">D53*$D$25</f>
        <v>0</v>
      </c>
      <c r="F38" s="22">
        <f t="shared" si="5"/>
        <v>0.5058911999999679</v>
      </c>
      <c r="G38" s="22">
        <f t="shared" si="5"/>
        <v>2.6843984428799499</v>
      </c>
      <c r="H38" s="22">
        <f t="shared" si="5"/>
        <v>2.9668019290724428</v>
      </c>
      <c r="I38" s="22">
        <f t="shared" si="5"/>
        <v>0.71418884051046116</v>
      </c>
      <c r="J38" s="22">
        <f t="shared" si="5"/>
        <v>0</v>
      </c>
      <c r="K38" s="22">
        <f t="shared" si="5"/>
        <v>0</v>
      </c>
      <c r="L38" s="22">
        <f t="shared" si="5"/>
        <v>0</v>
      </c>
    </row>
    <row r="39" spans="2:12" x14ac:dyDescent="0.25">
      <c r="B39" s="27" t="s">
        <v>46</v>
      </c>
      <c r="C39" s="25">
        <f>C37-C38</f>
        <v>900</v>
      </c>
      <c r="D39" s="26">
        <f t="shared" ref="D39:L39" si="6">D37-D38</f>
        <v>317.7800000000002</v>
      </c>
      <c r="E39" s="26">
        <f t="shared" si="6"/>
        <v>697.83000000000038</v>
      </c>
      <c r="F39" s="26">
        <f t="shared" si="6"/>
        <v>721.57410880000043</v>
      </c>
      <c r="G39" s="26">
        <f t="shared" si="6"/>
        <v>754.52060155712047</v>
      </c>
      <c r="H39" s="26">
        <f t="shared" si="6"/>
        <v>800.55069807092798</v>
      </c>
      <c r="I39" s="26">
        <f t="shared" si="6"/>
        <v>860.45956115948991</v>
      </c>
      <c r="J39" s="26">
        <f t="shared" si="6"/>
        <v>870.61517499999991</v>
      </c>
      <c r="K39" s="26">
        <f t="shared" si="6"/>
        <v>880.11117049999984</v>
      </c>
      <c r="L39" s="26">
        <f t="shared" si="6"/>
        <v>889.68220408000025</v>
      </c>
    </row>
    <row r="40" spans="2:12" x14ac:dyDescent="0.25">
      <c r="B40" s="23" t="s">
        <v>47</v>
      </c>
      <c r="C40" s="21">
        <f>'[1]Exhibits 3 and 4'!J40</f>
        <v>200</v>
      </c>
      <c r="D40" s="22">
        <f>D39*$C$15</f>
        <v>66.733800000000045</v>
      </c>
      <c r="E40" s="22">
        <f>E39*$C$15</f>
        <v>146.54430000000008</v>
      </c>
      <c r="F40" s="22">
        <f>F39*$C$15</f>
        <v>151.53056284800007</v>
      </c>
      <c r="G40" s="22">
        <f>G39*$C$15</f>
        <v>158.4493263269953</v>
      </c>
      <c r="H40" s="22">
        <f>H39*$C$15</f>
        <v>168.11564659489488</v>
      </c>
      <c r="I40" s="22">
        <f t="shared" ref="I40:L40" si="7">I39*$C$15</f>
        <v>180.69650784349287</v>
      </c>
      <c r="J40" s="22">
        <f t="shared" si="7"/>
        <v>182.82918674999996</v>
      </c>
      <c r="K40" s="22">
        <f t="shared" si="7"/>
        <v>184.82334580499997</v>
      </c>
      <c r="L40" s="22">
        <f t="shared" si="7"/>
        <v>186.83326285680005</v>
      </c>
    </row>
    <row r="41" spans="2:12" x14ac:dyDescent="0.25">
      <c r="B41" s="27" t="s">
        <v>48</v>
      </c>
      <c r="C41" s="25">
        <f>C39-C40</f>
        <v>700</v>
      </c>
      <c r="D41" s="26">
        <f t="shared" ref="D41:L41" si="8">D39-D40</f>
        <v>251.04620000000017</v>
      </c>
      <c r="E41" s="26">
        <f t="shared" si="8"/>
        <v>551.28570000000036</v>
      </c>
      <c r="F41" s="26">
        <f t="shared" si="8"/>
        <v>570.04354595200039</v>
      </c>
      <c r="G41" s="26">
        <f t="shared" si="8"/>
        <v>596.07127523012514</v>
      </c>
      <c r="H41" s="26">
        <f t="shared" si="8"/>
        <v>632.4350514760331</v>
      </c>
      <c r="I41" s="26">
        <f t="shared" si="8"/>
        <v>679.76305331599701</v>
      </c>
      <c r="J41" s="26">
        <f t="shared" si="8"/>
        <v>687.78598824999995</v>
      </c>
      <c r="K41" s="26">
        <f t="shared" si="8"/>
        <v>695.28782469499993</v>
      </c>
      <c r="L41" s="26">
        <f t="shared" si="8"/>
        <v>702.8489412232002</v>
      </c>
    </row>
    <row r="42" spans="2:12" x14ac:dyDescent="0.25">
      <c r="B42" s="1"/>
      <c r="C42" s="28"/>
      <c r="D42" s="28"/>
      <c r="E42" s="28"/>
      <c r="F42" s="28"/>
      <c r="G42" s="28"/>
      <c r="H42" s="28"/>
      <c r="I42" s="1"/>
      <c r="J42" s="1"/>
      <c r="K42" s="1"/>
      <c r="L42" s="1"/>
    </row>
    <row r="43" spans="2:12" x14ac:dyDescent="0.25">
      <c r="B43" s="27" t="s">
        <v>49</v>
      </c>
      <c r="C43" s="44" t="s">
        <v>33</v>
      </c>
      <c r="D43" s="20" t="s">
        <v>34</v>
      </c>
      <c r="E43" s="20" t="s">
        <v>5</v>
      </c>
      <c r="F43" s="20" t="s">
        <v>6</v>
      </c>
      <c r="G43" s="20" t="s">
        <v>7</v>
      </c>
      <c r="H43" s="20" t="s">
        <v>8</v>
      </c>
      <c r="I43" s="20" t="s">
        <v>9</v>
      </c>
      <c r="J43" s="20" t="s">
        <v>35</v>
      </c>
      <c r="K43" s="20" t="s">
        <v>36</v>
      </c>
      <c r="L43" s="20" t="s">
        <v>37</v>
      </c>
    </row>
    <row r="44" spans="2:12" x14ac:dyDescent="0.25">
      <c r="B44" s="1" t="s">
        <v>50</v>
      </c>
      <c r="C44" s="21">
        <v>0</v>
      </c>
      <c r="D44" s="22">
        <f t="shared" ref="D44:L44" si="9">C44+D77</f>
        <v>51.583780000000104</v>
      </c>
      <c r="E44" s="22">
        <f t="shared" si="9"/>
        <v>-5.6843418860808015E-14</v>
      </c>
      <c r="F44" s="22">
        <f t="shared" si="9"/>
        <v>-5.6843418860808015E-14</v>
      </c>
      <c r="G44" s="22">
        <f t="shared" si="9"/>
        <v>-5.6843418860808015E-14</v>
      </c>
      <c r="H44" s="22">
        <f t="shared" si="9"/>
        <v>-5.6843418860808015E-14</v>
      </c>
      <c r="I44" s="22">
        <f t="shared" si="9"/>
        <v>79.011155974155997</v>
      </c>
      <c r="J44" s="22">
        <f t="shared" si="9"/>
        <v>203.78049502415598</v>
      </c>
      <c r="K44" s="22">
        <f t="shared" si="9"/>
        <v>355.98166027715598</v>
      </c>
      <c r="L44" s="22">
        <f t="shared" si="9"/>
        <v>535.69315358893618</v>
      </c>
    </row>
    <row r="45" spans="2:12" x14ac:dyDescent="0.25">
      <c r="B45" s="1" t="s">
        <v>20</v>
      </c>
      <c r="C45" s="21">
        <f t="shared" ref="C45:L45" si="10">C31*$C$18</f>
        <v>66.960000000000008</v>
      </c>
      <c r="D45" s="22">
        <f t="shared" si="10"/>
        <v>66.42</v>
      </c>
      <c r="E45" s="22">
        <f t="shared" si="10"/>
        <v>67.42</v>
      </c>
      <c r="F45" s="22">
        <f t="shared" si="10"/>
        <v>69.42</v>
      </c>
      <c r="G45" s="22">
        <f t="shared" si="10"/>
        <v>72.42</v>
      </c>
      <c r="H45" s="22">
        <f t="shared" si="10"/>
        <v>76.42</v>
      </c>
      <c r="I45" s="22">
        <f t="shared" si="10"/>
        <v>81.42</v>
      </c>
      <c r="J45" s="22">
        <f t="shared" si="10"/>
        <v>82.234200000000001</v>
      </c>
      <c r="K45" s="22">
        <f t="shared" si="10"/>
        <v>83.056542000000007</v>
      </c>
      <c r="L45" s="22">
        <f t="shared" si="10"/>
        <v>83.887107420000007</v>
      </c>
    </row>
    <row r="46" spans="2:12" x14ac:dyDescent="0.25">
      <c r="B46" s="1" t="s">
        <v>21</v>
      </c>
      <c r="C46" s="21">
        <f>'[1]Exhibits 3 and 4'!J10</f>
        <v>273</v>
      </c>
      <c r="D46" s="22">
        <f t="shared" ref="D46:L46" si="11">D31*$C$19</f>
        <v>275.64300000000003</v>
      </c>
      <c r="E46" s="22">
        <f t="shared" si="11"/>
        <v>279.79300000000001</v>
      </c>
      <c r="F46" s="22">
        <f t="shared" si="11"/>
        <v>288.09300000000002</v>
      </c>
      <c r="G46" s="22">
        <f t="shared" si="11"/>
        <v>300.54300000000001</v>
      </c>
      <c r="H46" s="22">
        <f t="shared" si="11"/>
        <v>317.14300000000003</v>
      </c>
      <c r="I46" s="22">
        <f t="shared" si="11"/>
        <v>337.89300000000003</v>
      </c>
      <c r="J46" s="22">
        <f t="shared" si="11"/>
        <v>341.27193</v>
      </c>
      <c r="K46" s="22">
        <f t="shared" si="11"/>
        <v>344.68464930000005</v>
      </c>
      <c r="L46" s="22">
        <f t="shared" si="11"/>
        <v>348.13149579300006</v>
      </c>
    </row>
    <row r="47" spans="2:12" s="3" customFormat="1" x14ac:dyDescent="0.25">
      <c r="B47" s="1" t="s">
        <v>22</v>
      </c>
      <c r="C47" s="21">
        <f>'[1]Exhibits 3 and 4'!J11</f>
        <v>211</v>
      </c>
      <c r="D47" s="22">
        <f t="shared" ref="D47:L47" si="12">D31*$C$20</f>
        <v>199.26</v>
      </c>
      <c r="E47" s="22">
        <f t="shared" si="12"/>
        <v>202.26</v>
      </c>
      <c r="F47" s="22">
        <f t="shared" si="12"/>
        <v>208.26</v>
      </c>
      <c r="G47" s="22">
        <f t="shared" si="12"/>
        <v>217.26</v>
      </c>
      <c r="H47" s="22">
        <f t="shared" si="12"/>
        <v>229.26</v>
      </c>
      <c r="I47" s="22">
        <f t="shared" si="12"/>
        <v>244.26</v>
      </c>
      <c r="J47" s="22">
        <f t="shared" si="12"/>
        <v>246.70259999999999</v>
      </c>
      <c r="K47" s="22">
        <f t="shared" si="12"/>
        <v>249.16962600000002</v>
      </c>
      <c r="L47" s="22">
        <f t="shared" si="12"/>
        <v>251.66132226000002</v>
      </c>
    </row>
    <row r="48" spans="2:12" x14ac:dyDescent="0.25">
      <c r="B48" s="1" t="s">
        <v>51</v>
      </c>
      <c r="C48" s="21">
        <f>'[1]Exhibits 3 and 4'!J12</f>
        <v>38</v>
      </c>
      <c r="D48" s="22">
        <f t="shared" ref="D48:L48" si="13">D32*$C$21</f>
        <v>29.955419999999997</v>
      </c>
      <c r="E48" s="22">
        <f t="shared" si="13"/>
        <v>30.406419999999997</v>
      </c>
      <c r="F48" s="22">
        <f t="shared" si="13"/>
        <v>31.308419999999995</v>
      </c>
      <c r="G48" s="22">
        <f t="shared" si="13"/>
        <v>32.661419999999993</v>
      </c>
      <c r="H48" s="22">
        <f t="shared" si="13"/>
        <v>34.465419999999995</v>
      </c>
      <c r="I48" s="22">
        <f t="shared" si="13"/>
        <v>36.720419999999997</v>
      </c>
      <c r="J48" s="22">
        <f t="shared" si="13"/>
        <v>37.087624199999993</v>
      </c>
      <c r="K48" s="22">
        <f t="shared" si="13"/>
        <v>37.458500442000002</v>
      </c>
      <c r="L48" s="22">
        <f t="shared" si="13"/>
        <v>37.83308544642</v>
      </c>
    </row>
    <row r="49" spans="2:12" x14ac:dyDescent="0.25">
      <c r="B49" s="1" t="s">
        <v>52</v>
      </c>
      <c r="C49" s="21">
        <f>'[1]Exhibits 3 and 4'!J13</f>
        <v>60</v>
      </c>
      <c r="D49" s="22">
        <f>(C49+C22)*(1-$C$14)</f>
        <v>80</v>
      </c>
      <c r="E49" s="22">
        <f>(D49+$D$22)*(1-$C$14)</f>
        <v>77.5</v>
      </c>
      <c r="F49" s="22">
        <f t="shared" ref="F49:L49" si="14">(E49+$D$22)*(1-$C$14)</f>
        <v>76.25</v>
      </c>
      <c r="G49" s="22">
        <f t="shared" si="14"/>
        <v>75.625</v>
      </c>
      <c r="H49" s="22">
        <f t="shared" si="14"/>
        <v>75.3125</v>
      </c>
      <c r="I49" s="22">
        <f t="shared" si="14"/>
        <v>75.15625</v>
      </c>
      <c r="J49" s="22">
        <f t="shared" si="14"/>
        <v>75.078125</v>
      </c>
      <c r="K49" s="22">
        <f t="shared" si="14"/>
        <v>75.0390625</v>
      </c>
      <c r="L49" s="22">
        <f t="shared" si="14"/>
        <v>75.01953125</v>
      </c>
    </row>
    <row r="50" spans="2:12" x14ac:dyDescent="0.25">
      <c r="B50" s="27" t="s">
        <v>53</v>
      </c>
      <c r="C50" s="25">
        <f t="shared" ref="C50:L50" si="15">SUM(C44:C49)</f>
        <v>648.96</v>
      </c>
      <c r="D50" s="26">
        <f t="shared" si="15"/>
        <v>702.86220000000014</v>
      </c>
      <c r="E50" s="26">
        <f t="shared" si="15"/>
        <v>657.37941999999998</v>
      </c>
      <c r="F50" s="26">
        <f t="shared" si="15"/>
        <v>673.33141999999987</v>
      </c>
      <c r="G50" s="26">
        <f t="shared" si="15"/>
        <v>698.50941999999998</v>
      </c>
      <c r="H50" s="26">
        <f t="shared" si="15"/>
        <v>732.60091999999997</v>
      </c>
      <c r="I50" s="26">
        <f t="shared" si="15"/>
        <v>854.46082597415602</v>
      </c>
      <c r="J50" s="26">
        <f t="shared" si="15"/>
        <v>986.15497422415592</v>
      </c>
      <c r="K50" s="26">
        <f t="shared" si="15"/>
        <v>1145.3900405191562</v>
      </c>
      <c r="L50" s="26">
        <f t="shared" si="15"/>
        <v>1332.2256957583561</v>
      </c>
    </row>
    <row r="51" spans="2:12" x14ac:dyDescent="0.25">
      <c r="B51" s="1" t="s">
        <v>26</v>
      </c>
      <c r="C51" s="21">
        <f>'[1]Exhibits 3 and 4'!J16</f>
        <v>180</v>
      </c>
      <c r="D51" s="22">
        <f t="shared" ref="D51:L51" si="16">D31*$C$23</f>
        <v>152.76599999999999</v>
      </c>
      <c r="E51" s="22">
        <f t="shared" si="16"/>
        <v>155.066</v>
      </c>
      <c r="F51" s="22">
        <f t="shared" si="16"/>
        <v>159.666</v>
      </c>
      <c r="G51" s="22">
        <f t="shared" si="16"/>
        <v>166.566</v>
      </c>
      <c r="H51" s="22">
        <f t="shared" si="16"/>
        <v>175.76599999999999</v>
      </c>
      <c r="I51" s="22">
        <f t="shared" si="16"/>
        <v>187.26599999999999</v>
      </c>
      <c r="J51" s="22">
        <f t="shared" si="16"/>
        <v>189.13865999999999</v>
      </c>
      <c r="K51" s="22">
        <f t="shared" si="16"/>
        <v>191.03004660000002</v>
      </c>
      <c r="L51" s="22">
        <f t="shared" si="16"/>
        <v>192.94034706600002</v>
      </c>
    </row>
    <row r="52" spans="2:12" s="3" customFormat="1" x14ac:dyDescent="0.25">
      <c r="B52" s="1" t="s">
        <v>54</v>
      </c>
      <c r="C52" s="21">
        <f>'[1]Exhibits 3 and 4'!J17</f>
        <v>159</v>
      </c>
      <c r="D52" s="22">
        <f t="shared" ref="D52:L52" si="17">D31*$C$24</f>
        <v>99.63</v>
      </c>
      <c r="E52" s="22">
        <f t="shared" si="17"/>
        <v>101.13</v>
      </c>
      <c r="F52" s="22">
        <f t="shared" si="17"/>
        <v>104.13</v>
      </c>
      <c r="G52" s="22">
        <f t="shared" si="17"/>
        <v>108.63</v>
      </c>
      <c r="H52" s="22">
        <f t="shared" si="17"/>
        <v>114.63</v>
      </c>
      <c r="I52" s="22">
        <f t="shared" si="17"/>
        <v>122.13</v>
      </c>
      <c r="J52" s="22">
        <f t="shared" si="17"/>
        <v>123.35129999999999</v>
      </c>
      <c r="K52" s="22">
        <f t="shared" si="17"/>
        <v>124.58481300000001</v>
      </c>
      <c r="L52" s="22">
        <f t="shared" si="17"/>
        <v>125.83066113000001</v>
      </c>
    </row>
    <row r="53" spans="2:12" x14ac:dyDescent="0.25">
      <c r="B53" s="62" t="s">
        <v>28</v>
      </c>
      <c r="C53" s="63">
        <f>'[1]Exhibits 3 and 4'!J18</f>
        <v>0</v>
      </c>
      <c r="D53" s="61">
        <f t="shared" ref="D53:L53" si="18">C53-D72+D73</f>
        <v>0</v>
      </c>
      <c r="E53" s="61">
        <f t="shared" si="18"/>
        <v>8.4315199999994661</v>
      </c>
      <c r="F53" s="61">
        <f t="shared" si="18"/>
        <v>44.739974047999169</v>
      </c>
      <c r="G53" s="61">
        <f t="shared" si="18"/>
        <v>49.446698817874051</v>
      </c>
      <c r="H53" s="61">
        <f t="shared" si="18"/>
        <v>11.90314734184102</v>
      </c>
      <c r="I53" s="61">
        <f t="shared" si="18"/>
        <v>0</v>
      </c>
      <c r="J53" s="61">
        <f t="shared" si="18"/>
        <v>0</v>
      </c>
      <c r="K53" s="61">
        <f t="shared" si="18"/>
        <v>0</v>
      </c>
      <c r="L53" s="61">
        <f t="shared" si="18"/>
        <v>0</v>
      </c>
    </row>
    <row r="54" spans="2:12" s="3" customFormat="1" x14ac:dyDescent="0.25">
      <c r="B54" s="27" t="s">
        <v>55</v>
      </c>
      <c r="C54" s="25">
        <f t="shared" ref="C54:L54" si="19">SUM(C51:C53)</f>
        <v>339</v>
      </c>
      <c r="D54" s="26">
        <f t="shared" si="19"/>
        <v>252.39599999999999</v>
      </c>
      <c r="E54" s="26">
        <f t="shared" si="19"/>
        <v>264.62751999999949</v>
      </c>
      <c r="F54" s="26">
        <f t="shared" si="19"/>
        <v>308.53597404799916</v>
      </c>
      <c r="G54" s="26">
        <f t="shared" si="19"/>
        <v>324.64269881787408</v>
      </c>
      <c r="H54" s="26">
        <f t="shared" si="19"/>
        <v>302.29914734184098</v>
      </c>
      <c r="I54" s="26">
        <f t="shared" si="19"/>
        <v>309.39599999999996</v>
      </c>
      <c r="J54" s="26">
        <f t="shared" si="19"/>
        <v>312.48996</v>
      </c>
      <c r="K54" s="26">
        <f t="shared" si="19"/>
        <v>315.61485960000005</v>
      </c>
      <c r="L54" s="26">
        <f t="shared" si="19"/>
        <v>318.77100819600003</v>
      </c>
    </row>
    <row r="55" spans="2:12" s="3" customFormat="1" x14ac:dyDescent="0.25">
      <c r="B55" s="1" t="s">
        <v>56</v>
      </c>
      <c r="C55" s="21">
        <f>'[1]Exhibits 3 and 4'!J21</f>
        <v>100</v>
      </c>
      <c r="D55" s="22">
        <f>C55+D75</f>
        <v>100</v>
      </c>
      <c r="E55" s="22">
        <f t="shared" ref="E55:L55" si="20">D55+E75</f>
        <v>100</v>
      </c>
      <c r="F55" s="22">
        <f t="shared" si="20"/>
        <v>100</v>
      </c>
      <c r="G55" s="22">
        <f t="shared" si="20"/>
        <v>100</v>
      </c>
      <c r="H55" s="22">
        <f t="shared" si="20"/>
        <v>100</v>
      </c>
      <c r="I55" s="22">
        <f t="shared" si="20"/>
        <v>100</v>
      </c>
      <c r="J55" s="22">
        <f t="shared" si="20"/>
        <v>100</v>
      </c>
      <c r="K55" s="22">
        <f t="shared" si="20"/>
        <v>100</v>
      </c>
      <c r="L55" s="22">
        <f t="shared" si="20"/>
        <v>100</v>
      </c>
    </row>
    <row r="56" spans="2:12" x14ac:dyDescent="0.25">
      <c r="B56" s="1" t="s">
        <v>57</v>
      </c>
      <c r="C56" s="21">
        <f>'[1]Exhibits 3 and 4'!J22</f>
        <v>243</v>
      </c>
      <c r="D56" s="22">
        <f t="shared" ref="D56:L56" si="21">D50-D54-D55</f>
        <v>350.46620000000019</v>
      </c>
      <c r="E56" s="22">
        <f t="shared" si="21"/>
        <v>292.75190000000049</v>
      </c>
      <c r="F56" s="22">
        <f t="shared" si="21"/>
        <v>264.7954459520007</v>
      </c>
      <c r="G56" s="22">
        <f t="shared" si="21"/>
        <v>273.8667211821259</v>
      </c>
      <c r="H56" s="22">
        <f t="shared" si="21"/>
        <v>330.301772658159</v>
      </c>
      <c r="I56" s="22">
        <f t="shared" si="21"/>
        <v>445.06482597415607</v>
      </c>
      <c r="J56" s="22">
        <f t="shared" si="21"/>
        <v>573.66501422415593</v>
      </c>
      <c r="K56" s="22">
        <f t="shared" si="21"/>
        <v>729.77518091915613</v>
      </c>
      <c r="L56" s="22">
        <f t="shared" si="21"/>
        <v>913.45468756235607</v>
      </c>
    </row>
    <row r="57" spans="2:12" x14ac:dyDescent="0.25">
      <c r="B57" s="27" t="s">
        <v>58</v>
      </c>
      <c r="C57" s="25">
        <f>C55+C56</f>
        <v>343</v>
      </c>
      <c r="D57" s="26">
        <f>D55+D56</f>
        <v>450.46620000000019</v>
      </c>
      <c r="E57" s="26">
        <f t="shared" ref="E57:L57" si="22">E55+E56</f>
        <v>392.75190000000049</v>
      </c>
      <c r="F57" s="26">
        <f t="shared" si="22"/>
        <v>364.7954459520007</v>
      </c>
      <c r="G57" s="26">
        <f t="shared" si="22"/>
        <v>373.8667211821259</v>
      </c>
      <c r="H57" s="26">
        <f t="shared" si="22"/>
        <v>430.301772658159</v>
      </c>
      <c r="I57" s="26">
        <f t="shared" si="22"/>
        <v>545.06482597415607</v>
      </c>
      <c r="J57" s="26">
        <f t="shared" si="22"/>
        <v>673.66501422415593</v>
      </c>
      <c r="K57" s="26">
        <f t="shared" si="22"/>
        <v>829.77518091915613</v>
      </c>
      <c r="L57" s="26">
        <f t="shared" si="22"/>
        <v>1013.4546875623561</v>
      </c>
    </row>
    <row r="58" spans="2:12" x14ac:dyDescent="0.25">
      <c r="B58" s="27" t="s">
        <v>59</v>
      </c>
      <c r="C58" s="25">
        <f t="shared" ref="C58" si="23">C57+C54</f>
        <v>682</v>
      </c>
      <c r="D58" s="26">
        <f>D57+D54</f>
        <v>702.86220000000014</v>
      </c>
      <c r="E58" s="26">
        <f>E57+E54</f>
        <v>657.37941999999998</v>
      </c>
      <c r="F58" s="26">
        <f>F57+F54</f>
        <v>673.33141999999987</v>
      </c>
      <c r="G58" s="26">
        <f>G57+G54</f>
        <v>698.50941999999998</v>
      </c>
      <c r="H58" s="26">
        <f>H57+H54</f>
        <v>732.60091999999997</v>
      </c>
      <c r="I58" s="26">
        <f t="shared" ref="I58:L58" si="24">I57+I54</f>
        <v>854.46082597415602</v>
      </c>
      <c r="J58" s="26">
        <f t="shared" si="24"/>
        <v>986.15497422415592</v>
      </c>
      <c r="K58" s="26">
        <f t="shared" si="24"/>
        <v>1145.3900405191562</v>
      </c>
      <c r="L58" s="26">
        <f t="shared" si="24"/>
        <v>1332.2256957583561</v>
      </c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64" t="s">
        <v>102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27"/>
      <c r="C62" s="20" t="s">
        <v>33</v>
      </c>
      <c r="D62" s="20" t="s">
        <v>34</v>
      </c>
      <c r="E62" s="20" t="s">
        <v>5</v>
      </c>
      <c r="F62" s="20" t="s">
        <v>6</v>
      </c>
      <c r="G62" s="20" t="s">
        <v>7</v>
      </c>
      <c r="H62" s="20" t="s">
        <v>8</v>
      </c>
      <c r="I62" s="20" t="s">
        <v>9</v>
      </c>
      <c r="J62" s="20" t="s">
        <v>35</v>
      </c>
      <c r="K62" s="20" t="s">
        <v>36</v>
      </c>
      <c r="L62" s="20" t="s">
        <v>37</v>
      </c>
    </row>
    <row r="63" spans="2:12" x14ac:dyDescent="0.25">
      <c r="B63" s="1" t="s">
        <v>44</v>
      </c>
      <c r="C63" s="28"/>
      <c r="D63" s="22">
        <f t="shared" ref="D63:L63" si="25">D37</f>
        <v>317.7800000000002</v>
      </c>
      <c r="E63" s="22">
        <f t="shared" si="25"/>
        <v>697.83000000000038</v>
      </c>
      <c r="F63" s="22">
        <f t="shared" si="25"/>
        <v>722.08000000000038</v>
      </c>
      <c r="G63" s="22">
        <f t="shared" si="25"/>
        <v>757.20500000000038</v>
      </c>
      <c r="H63" s="22">
        <f t="shared" si="25"/>
        <v>803.51750000000038</v>
      </c>
      <c r="I63" s="22">
        <f t="shared" si="25"/>
        <v>861.17375000000038</v>
      </c>
      <c r="J63" s="22">
        <f t="shared" si="25"/>
        <v>870.61517499999991</v>
      </c>
      <c r="K63" s="22">
        <f t="shared" si="25"/>
        <v>880.11117049999984</v>
      </c>
      <c r="L63" s="22">
        <f t="shared" si="25"/>
        <v>889.68220408000025</v>
      </c>
    </row>
    <row r="64" spans="2:12" x14ac:dyDescent="0.25">
      <c r="B64" s="23" t="s">
        <v>47</v>
      </c>
      <c r="C64" s="28"/>
      <c r="D64" s="29">
        <f>D63*$C$15</f>
        <v>66.733800000000045</v>
      </c>
      <c r="E64" s="29">
        <f t="shared" ref="E64:L64" si="26">E63*$C$15</f>
        <v>146.54430000000008</v>
      </c>
      <c r="F64" s="29">
        <f t="shared" si="26"/>
        <v>151.63680000000008</v>
      </c>
      <c r="G64" s="29">
        <f t="shared" si="26"/>
        <v>159.01305000000008</v>
      </c>
      <c r="H64" s="29">
        <f t="shared" si="26"/>
        <v>168.73867500000009</v>
      </c>
      <c r="I64" s="29">
        <f t="shared" si="26"/>
        <v>180.84648750000008</v>
      </c>
      <c r="J64" s="29">
        <f t="shared" si="26"/>
        <v>182.82918674999996</v>
      </c>
      <c r="K64" s="29">
        <f t="shared" si="26"/>
        <v>184.82334580499997</v>
      </c>
      <c r="L64" s="29">
        <f t="shared" si="26"/>
        <v>186.83326285680005</v>
      </c>
    </row>
    <row r="65" spans="2:12" x14ac:dyDescent="0.25">
      <c r="B65" s="27" t="s">
        <v>60</v>
      </c>
      <c r="C65" s="30"/>
      <c r="D65" s="26">
        <f>D63-D64</f>
        <v>251.04620000000017</v>
      </c>
      <c r="E65" s="26">
        <f t="shared" ref="E65:L65" si="27">E63-E64</f>
        <v>551.28570000000036</v>
      </c>
      <c r="F65" s="26">
        <f t="shared" si="27"/>
        <v>570.44320000000027</v>
      </c>
      <c r="G65" s="26">
        <f t="shared" si="27"/>
        <v>598.19195000000036</v>
      </c>
      <c r="H65" s="26">
        <f t="shared" si="27"/>
        <v>634.77882500000032</v>
      </c>
      <c r="I65" s="26">
        <f t="shared" si="27"/>
        <v>680.3272625000003</v>
      </c>
      <c r="J65" s="26">
        <f t="shared" si="27"/>
        <v>687.78598824999995</v>
      </c>
      <c r="K65" s="26">
        <f t="shared" si="27"/>
        <v>695.28782469499993</v>
      </c>
      <c r="L65" s="26">
        <f t="shared" si="27"/>
        <v>702.8489412232002</v>
      </c>
    </row>
    <row r="66" spans="2:12" x14ac:dyDescent="0.25">
      <c r="B66" s="23" t="s">
        <v>61</v>
      </c>
      <c r="C66" s="28"/>
      <c r="D66" s="22">
        <f t="shared" ref="D66:L66" si="28">D35</f>
        <v>80</v>
      </c>
      <c r="E66" s="22">
        <f t="shared" si="28"/>
        <v>77.5</v>
      </c>
      <c r="F66" s="22">
        <f t="shared" si="28"/>
        <v>76.25</v>
      </c>
      <c r="G66" s="22">
        <f t="shared" si="28"/>
        <v>75.625</v>
      </c>
      <c r="H66" s="22">
        <f t="shared" si="28"/>
        <v>75.3125</v>
      </c>
      <c r="I66" s="22">
        <f t="shared" si="28"/>
        <v>75.15625</v>
      </c>
      <c r="J66" s="22">
        <f t="shared" si="28"/>
        <v>75.078125</v>
      </c>
      <c r="K66" s="22">
        <f t="shared" si="28"/>
        <v>75.0390625</v>
      </c>
      <c r="L66" s="22">
        <f t="shared" si="28"/>
        <v>75.01953125</v>
      </c>
    </row>
    <row r="67" spans="2:12" x14ac:dyDescent="0.25">
      <c r="B67" s="23" t="s">
        <v>62</v>
      </c>
      <c r="C67" s="28"/>
      <c r="D67" s="22">
        <f t="shared" ref="D67:L67" si="29">D46+D47+D48-D51-D52-C46-C47-C48+C51+C52</f>
        <v>69.462420000000066</v>
      </c>
      <c r="E67" s="22">
        <f t="shared" si="29"/>
        <v>3.8009999999999593</v>
      </c>
      <c r="F67" s="22">
        <f t="shared" si="29"/>
        <v>7.6020000000000323</v>
      </c>
      <c r="G67" s="22">
        <f t="shared" si="29"/>
        <v>11.402999999999992</v>
      </c>
      <c r="H67" s="22">
        <f t="shared" si="29"/>
        <v>15.204000000000036</v>
      </c>
      <c r="I67" s="22">
        <f t="shared" si="29"/>
        <v>19.005000000000024</v>
      </c>
      <c r="J67" s="22">
        <f t="shared" si="29"/>
        <v>3.0947741999999323</v>
      </c>
      <c r="K67" s="22">
        <f t="shared" si="29"/>
        <v>3.12572194199997</v>
      </c>
      <c r="L67" s="22">
        <f t="shared" si="29"/>
        <v>3.1569791614199829</v>
      </c>
    </row>
    <row r="68" spans="2:12" x14ac:dyDescent="0.25">
      <c r="B68" s="27" t="s">
        <v>63</v>
      </c>
      <c r="C68" s="30"/>
      <c r="D68" s="26">
        <f>D65+D66-D67</f>
        <v>261.5837800000001</v>
      </c>
      <c r="E68" s="26">
        <f t="shared" ref="E68:L68" si="30">E65+E66-E67</f>
        <v>624.98470000000043</v>
      </c>
      <c r="F68" s="26">
        <f t="shared" si="30"/>
        <v>639.0912000000003</v>
      </c>
      <c r="G68" s="26">
        <f t="shared" si="30"/>
        <v>662.41395000000034</v>
      </c>
      <c r="H68" s="26">
        <f t="shared" si="30"/>
        <v>694.88732500000026</v>
      </c>
      <c r="I68" s="26">
        <f t="shared" si="30"/>
        <v>736.47851250000031</v>
      </c>
      <c r="J68" s="26">
        <f t="shared" si="30"/>
        <v>759.76933904999999</v>
      </c>
      <c r="K68" s="26">
        <f t="shared" si="30"/>
        <v>767.201165253</v>
      </c>
      <c r="L68" s="26">
        <f t="shared" si="30"/>
        <v>774.71149331178026</v>
      </c>
    </row>
    <row r="69" spans="2:12" x14ac:dyDescent="0.25">
      <c r="B69" s="23" t="s">
        <v>64</v>
      </c>
      <c r="C69" s="28"/>
      <c r="D69" s="22">
        <f t="shared" ref="D69:L69" si="31">D35+D49-C49</f>
        <v>100</v>
      </c>
      <c r="E69" s="22">
        <f t="shared" si="31"/>
        <v>75</v>
      </c>
      <c r="F69" s="22">
        <f t="shared" si="31"/>
        <v>75</v>
      </c>
      <c r="G69" s="22">
        <f t="shared" si="31"/>
        <v>75</v>
      </c>
      <c r="H69" s="22">
        <f t="shared" si="31"/>
        <v>75</v>
      </c>
      <c r="I69" s="22">
        <f t="shared" si="31"/>
        <v>75</v>
      </c>
      <c r="J69" s="22">
        <f t="shared" si="31"/>
        <v>75</v>
      </c>
      <c r="K69" s="22">
        <f t="shared" si="31"/>
        <v>75</v>
      </c>
      <c r="L69" s="22">
        <f t="shared" si="31"/>
        <v>75</v>
      </c>
    </row>
    <row r="70" spans="2:12" x14ac:dyDescent="0.25">
      <c r="B70" s="27" t="s">
        <v>65</v>
      </c>
      <c r="C70" s="30"/>
      <c r="D70" s="26">
        <f>D68-D69</f>
        <v>161.5837800000001</v>
      </c>
      <c r="E70" s="26">
        <f t="shared" ref="E70:L70" si="32">E68-E69</f>
        <v>549.98470000000043</v>
      </c>
      <c r="F70" s="26">
        <f t="shared" si="32"/>
        <v>564.0912000000003</v>
      </c>
      <c r="G70" s="26">
        <f t="shared" si="32"/>
        <v>587.41395000000034</v>
      </c>
      <c r="H70" s="26">
        <f t="shared" si="32"/>
        <v>619.88732500000026</v>
      </c>
      <c r="I70" s="26">
        <f t="shared" si="32"/>
        <v>661.47851250000031</v>
      </c>
      <c r="J70" s="26">
        <f t="shared" si="32"/>
        <v>684.76933904999999</v>
      </c>
      <c r="K70" s="26">
        <f t="shared" si="32"/>
        <v>692.201165253</v>
      </c>
      <c r="L70" s="26">
        <f t="shared" si="32"/>
        <v>699.71149331178026</v>
      </c>
    </row>
    <row r="71" spans="2:12" x14ac:dyDescent="0.25">
      <c r="B71" s="23" t="s">
        <v>66</v>
      </c>
      <c r="C71" s="28"/>
      <c r="D71" s="29">
        <f t="shared" ref="D71:L71" si="33">D38*(1-$C$15)</f>
        <v>0</v>
      </c>
      <c r="E71" s="29">
        <f t="shared" si="33"/>
        <v>0</v>
      </c>
      <c r="F71" s="29">
        <f t="shared" si="33"/>
        <v>0.39965404799997467</v>
      </c>
      <c r="G71" s="29">
        <f t="shared" si="33"/>
        <v>2.1206747698751607</v>
      </c>
      <c r="H71" s="29">
        <f t="shared" si="33"/>
        <v>2.3437735239672297</v>
      </c>
      <c r="I71" s="29">
        <f t="shared" si="33"/>
        <v>0.56420918400326436</v>
      </c>
      <c r="J71" s="29">
        <f t="shared" si="33"/>
        <v>0</v>
      </c>
      <c r="K71" s="29">
        <f t="shared" si="33"/>
        <v>0</v>
      </c>
      <c r="L71" s="29">
        <f t="shared" si="33"/>
        <v>0</v>
      </c>
    </row>
    <row r="72" spans="2:12" x14ac:dyDescent="0.25">
      <c r="B72" s="23" t="s">
        <v>67</v>
      </c>
      <c r="C72" s="28"/>
      <c r="D72" s="29">
        <v>0</v>
      </c>
      <c r="E72" s="29">
        <f>D73</f>
        <v>0</v>
      </c>
      <c r="F72" s="29">
        <f t="shared" ref="F72:L72" si="34">E73</f>
        <v>8.4315199999994661</v>
      </c>
      <c r="G72" s="29">
        <f t="shared" si="34"/>
        <v>44.739974047999169</v>
      </c>
      <c r="H72" s="29">
        <f t="shared" si="34"/>
        <v>49.446698817874051</v>
      </c>
      <c r="I72" s="29">
        <f t="shared" si="34"/>
        <v>11.90314734184102</v>
      </c>
      <c r="J72" s="29">
        <f t="shared" si="34"/>
        <v>0</v>
      </c>
      <c r="K72" s="29">
        <f t="shared" si="34"/>
        <v>0</v>
      </c>
      <c r="L72" s="29">
        <f t="shared" si="34"/>
        <v>0</v>
      </c>
    </row>
    <row r="73" spans="2:12" x14ac:dyDescent="0.25">
      <c r="B73" s="23" t="s">
        <v>68</v>
      </c>
      <c r="C73" s="28"/>
      <c r="D73" s="22">
        <f t="shared" ref="D73:E73" si="35">MIN(IF(C44+D70-D71-D72&gt;D76,0,D76+D71+D72-D70-C44),$C$25)</f>
        <v>0</v>
      </c>
      <c r="E73" s="22">
        <f t="shared" si="35"/>
        <v>8.4315199999994661</v>
      </c>
      <c r="F73" s="22">
        <f>MIN(IF(E44+F70-F71-F72&gt;F76,0,F76+F71+F72-F70-E44),$C$25)</f>
        <v>44.739974047999169</v>
      </c>
      <c r="G73" s="22">
        <f>MIN(IF(F44+G70-G71-G72&gt;G76,0,G76+G71+G72-G70-F44),$C$25)</f>
        <v>49.446698817874051</v>
      </c>
      <c r="H73" s="22">
        <f t="shared" ref="H73:L73" si="36">MIN(IF(G44+H70-H71-H72&gt;H76,0,H76+H71+H72-H70-G44),$C$25)</f>
        <v>11.90314734184102</v>
      </c>
      <c r="I73" s="22">
        <f t="shared" si="36"/>
        <v>0</v>
      </c>
      <c r="J73" s="22">
        <f t="shared" si="36"/>
        <v>0</v>
      </c>
      <c r="K73" s="22">
        <f t="shared" si="36"/>
        <v>0</v>
      </c>
      <c r="L73" s="22">
        <f t="shared" si="36"/>
        <v>0</v>
      </c>
    </row>
    <row r="74" spans="2:12" x14ac:dyDescent="0.25">
      <c r="B74" s="27" t="s">
        <v>69</v>
      </c>
      <c r="C74" s="30"/>
      <c r="D74" s="26">
        <f>D70-D71-D72+D73</f>
        <v>161.5837800000001</v>
      </c>
      <c r="E74" s="26">
        <f t="shared" ref="E74:L74" si="37">E70-E71-E72+E73</f>
        <v>558.41621999999984</v>
      </c>
      <c r="F74" s="26">
        <f t="shared" si="37"/>
        <v>600</v>
      </c>
      <c r="G74" s="26">
        <f t="shared" si="37"/>
        <v>590</v>
      </c>
      <c r="H74" s="26">
        <f t="shared" si="37"/>
        <v>580</v>
      </c>
      <c r="I74" s="26">
        <f t="shared" si="37"/>
        <v>649.01115597415605</v>
      </c>
      <c r="J74" s="26">
        <f t="shared" si="37"/>
        <v>684.76933904999999</v>
      </c>
      <c r="K74" s="26">
        <f t="shared" si="37"/>
        <v>692.201165253</v>
      </c>
      <c r="L74" s="26">
        <f t="shared" si="37"/>
        <v>699.71149331178026</v>
      </c>
    </row>
    <row r="75" spans="2:12" x14ac:dyDescent="0.25">
      <c r="B75" s="56" t="s">
        <v>104</v>
      </c>
      <c r="C75" s="45"/>
      <c r="D75" s="57">
        <f>IF(C44+D74-D76&lt;0,D76-D74-C44,0)</f>
        <v>0</v>
      </c>
      <c r="E75" s="57">
        <f t="shared" ref="E75:L75" si="38">IF(D44+E74-E76&lt;0,E76-E74-D44,0)</f>
        <v>0</v>
      </c>
      <c r="F75" s="57">
        <f t="shared" si="38"/>
        <v>0</v>
      </c>
      <c r="G75" s="57">
        <f t="shared" si="38"/>
        <v>0</v>
      </c>
      <c r="H75" s="57">
        <f t="shared" si="38"/>
        <v>0</v>
      </c>
      <c r="I75" s="57">
        <f t="shared" si="38"/>
        <v>0</v>
      </c>
      <c r="J75" s="57">
        <f t="shared" si="38"/>
        <v>0</v>
      </c>
      <c r="K75" s="57">
        <f t="shared" si="38"/>
        <v>0</v>
      </c>
      <c r="L75" s="57">
        <f t="shared" si="38"/>
        <v>0</v>
      </c>
    </row>
    <row r="76" spans="2:12" x14ac:dyDescent="0.25">
      <c r="B76" s="23" t="s">
        <v>70</v>
      </c>
      <c r="C76" s="28"/>
      <c r="D76" s="22">
        <f>'Deal Financing'!D27</f>
        <v>110</v>
      </c>
      <c r="E76" s="22">
        <f>'Deal Financing'!E27</f>
        <v>610</v>
      </c>
      <c r="F76" s="22">
        <f>'Deal Financing'!F27</f>
        <v>600</v>
      </c>
      <c r="G76" s="22">
        <f>'Deal Financing'!G27</f>
        <v>590</v>
      </c>
      <c r="H76" s="22">
        <f>'Deal Financing'!H27</f>
        <v>580</v>
      </c>
      <c r="I76" s="22">
        <f>'Deal Financing'!I27</f>
        <v>570</v>
      </c>
      <c r="J76" s="22">
        <f>'Deal Financing'!J27</f>
        <v>560</v>
      </c>
      <c r="K76" s="22">
        <f>'Deal Financing'!K27</f>
        <v>540</v>
      </c>
      <c r="L76" s="22">
        <f>'Deal Financing'!L27</f>
        <v>520</v>
      </c>
    </row>
    <row r="77" spans="2:12" x14ac:dyDescent="0.25">
      <c r="B77" s="27" t="s">
        <v>71</v>
      </c>
      <c r="C77" s="30"/>
      <c r="D77" s="26">
        <f>D74+D75-D76</f>
        <v>51.583780000000104</v>
      </c>
      <c r="E77" s="26">
        <f t="shared" ref="E77:L77" si="39">E74+E75-E76</f>
        <v>-51.583780000000161</v>
      </c>
      <c r="F77" s="26">
        <f t="shared" si="39"/>
        <v>0</v>
      </c>
      <c r="G77" s="26">
        <f t="shared" si="39"/>
        <v>0</v>
      </c>
      <c r="H77" s="26">
        <f t="shared" si="39"/>
        <v>0</v>
      </c>
      <c r="I77" s="26">
        <f t="shared" si="39"/>
        <v>79.011155974156054</v>
      </c>
      <c r="J77" s="26">
        <f t="shared" si="39"/>
        <v>124.76933904999999</v>
      </c>
      <c r="K77" s="26">
        <f t="shared" si="39"/>
        <v>152.201165253</v>
      </c>
      <c r="L77" s="26">
        <f t="shared" si="39"/>
        <v>179.71149331178026</v>
      </c>
    </row>
  </sheetData>
  <mergeCells count="24">
    <mergeCell ref="B28:L28"/>
    <mergeCell ref="B60:L60"/>
    <mergeCell ref="E24:J24"/>
    <mergeCell ref="E25:J25"/>
    <mergeCell ref="E26:J26"/>
    <mergeCell ref="E23:J23"/>
    <mergeCell ref="E12:J12"/>
    <mergeCell ref="E13:J13"/>
    <mergeCell ref="E14:J14"/>
    <mergeCell ref="E15:J15"/>
    <mergeCell ref="B16:J16"/>
    <mergeCell ref="C17:D17"/>
    <mergeCell ref="E17:J17"/>
    <mergeCell ref="E18:J18"/>
    <mergeCell ref="E19:J19"/>
    <mergeCell ref="E20:J20"/>
    <mergeCell ref="E21:J21"/>
    <mergeCell ref="E22:J22"/>
    <mergeCell ref="E11:J11"/>
    <mergeCell ref="B2:L2"/>
    <mergeCell ref="C4:D4"/>
    <mergeCell ref="E4:J4"/>
    <mergeCell ref="E5:J5"/>
    <mergeCell ref="E10:J10"/>
  </mergeCells>
  <pageMargins left="0.7" right="0.7" top="0.75" bottom="0.75" header="0.3" footer="0.3"/>
  <pageSetup paperSize="9" orientation="portrait" r:id="rId1"/>
  <ignoredErrors>
    <ignoredError sqref="C40:L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Deal Financing</vt:lpstr>
      <vt:lpstr>Data and Assumptions</vt:lpstr>
      <vt:lpstr>Solution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TEBU Finance</cp:lastModifiedBy>
  <dcterms:created xsi:type="dcterms:W3CDTF">2016-06-24T05:52:06Z</dcterms:created>
  <dcterms:modified xsi:type="dcterms:W3CDTF">2016-06-24T06:58:46Z</dcterms:modified>
</cp:coreProperties>
</file>